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'COPARTICIPACION'!$A$2:$D$21</definedName>
    <definedName name="_xlnm.Print_Area" localSheetId="3">'EAI'!$A$2:$F$98</definedName>
    <definedName name="_xlnm.Print_Area" localSheetId="1">'EROGACIONES'!$A$68:$E$133</definedName>
    <definedName name="_xlnm.Print_Area" localSheetId="0">'RECURSOS'!$A$1:$E$58</definedName>
  </definedNames>
  <calcPr fullCalcOnLoad="1"/>
</workbook>
</file>

<file path=xl/comments4.xml><?xml version="1.0" encoding="utf-8"?>
<comments xmlns="http://schemas.openxmlformats.org/spreadsheetml/2006/main">
  <authors>
    <author/>
  </authors>
  <commentList>
    <comment ref="C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</commentList>
</comments>
</file>

<file path=xl/sharedStrings.xml><?xml version="1.0" encoding="utf-8"?>
<sst xmlns="http://schemas.openxmlformats.org/spreadsheetml/2006/main" count="384" uniqueCount="232">
  <si>
    <t>PROVINCIA DE SANTA FE</t>
  </si>
  <si>
    <t>I - RECURSOS DE LA ADMINISTRACION PROVINCIAL (1)</t>
  </si>
  <si>
    <t>I.A) DATOS DEL MES DE NOVIEMBRE DE 2014</t>
  </si>
  <si>
    <t>1) CLASIFICACIÓN ECONÓMICA Y POR RUBRO</t>
  </si>
  <si>
    <t>En millones de pesos</t>
  </si>
  <si>
    <t>CONCEPTO</t>
  </si>
  <si>
    <t>PRESUPUESTADO EJERCICIO 2014 (4)</t>
  </si>
  <si>
    <t>EJECUTADO EJERCICIO 2014 (3)</t>
  </si>
  <si>
    <t>COMPOSICION % REC. EJECUTADOS</t>
  </si>
  <si>
    <t>RECAUDADO AÑO ANTERIOR (2)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</si>
  <si>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</si>
  <si>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</si>
  <si>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</si>
  <si>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</si>
  <si>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</si>
  <si>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</si>
  <si>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</si>
  <si>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</si>
  <si>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</si>
  <si>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TOTAL DE RECURSOS</t>
  </si>
  <si>
    <t>(1) Administración Provincial comprende Administración Central, Organismos Descentralizados e Instituciones de Seguridad Social.</t>
  </si>
  <si>
    <t>(2)Corresponde a la ejecución del mes de Noviembre de 2013.</t>
  </si>
  <si>
    <t>(3)Corresponde a la ejecución presupuestaria del mes de Noviembre  de 2014</t>
  </si>
  <si>
    <t>(4)Cifras del Presupuesto del ejercicio 2014</t>
  </si>
  <si>
    <t>FUENTE: Contaduría General de la Provincia y consultas al SIPAF</t>
  </si>
  <si>
    <t>Dirección General de Programación y Estadística Hacendal</t>
  </si>
  <si>
    <t>I - RECURSOS DE LA ADMINISTRACION PROVINCIAL</t>
  </si>
  <si>
    <t>2) CLASIFICACION POR PROCEDENCIA</t>
  </si>
  <si>
    <t>PRESUPUESTADO EJERCICIO 2014 (6)</t>
  </si>
  <si>
    <t>EJECUTADO EJERCICIO 2014 (5)</t>
  </si>
  <si>
    <t>RECAUDADO AÑO ANTERIOR (4)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</si>
  <si>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</si>
  <si>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</si>
  <si>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</si>
  <si>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</si>
  <si>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</si>
  <si>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</si>
  <si>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</si>
  <si>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</si>
  <si>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</si>
  <si>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</si>
  <si>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</si>
  <si>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</si>
  <si>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</si>
  <si>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</si>
  <si>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INGRESOS NO TRIBUTARIOS</t>
  </si>
  <si>
    <t>OTROS RECURSOS NACIONALES Y PROVINCIALES(1)</t>
  </si>
  <si>
    <t>OTRAS PROCEDENCIAS (2)</t>
  </si>
  <si>
    <t>TOTAL DE RECURSOS (3)</t>
  </si>
  <si>
    <t>(1)En Otros Recursos Nacionales y Provinciales se incluyen: Las Contribuciones de Seguridad Social, Ventas de Bienes y Serv. Públicos, Rentas de la Propiedad, Transferencias corrientes y Recursos de Capital.</t>
  </si>
  <si>
    <t>(2)Se incluyen las transferencias corrientes y de capital provenientes del Sector Externo.</t>
  </si>
  <si>
    <t>(3)Total de Recursos Corrientes + Recursos de Capital</t>
  </si>
  <si>
    <t>(4)Corresponde a la ejecución del mes de Noviembre de 2013</t>
  </si>
  <si>
    <t>(5)Corresponde a la ejecución presupuestaria del mes de Noviembre de 2014.</t>
  </si>
  <si>
    <t>(6)Cifras del Presupuesto del ejercicio 2014</t>
  </si>
  <si>
    <t>I.B) DATOS ACUMULADOS AL MES DE NOVIEMBRE DE 2014</t>
  </si>
  <si>
    <t>(2)Corresponde a la ejecución acumulada al mes de Noviembre de 2013.</t>
  </si>
  <si>
    <t>(3)Corresponde a la ejecución presupuestaria acumulada al mes de Noviembre  de 2014</t>
  </si>
  <si>
    <t>(4)Corresponde a la ejecución acumulada al mes de Noviembre de 2013</t>
  </si>
  <si>
    <t>(5)Corresponde a la ejecución presupuestaria acumulada al mes de Noviembre de 2014.</t>
  </si>
  <si>
    <t>II - EROGACIONES DE LA ADMINISTRACION PROVINCIAL (1)</t>
  </si>
  <si>
    <t>II-A) DATOS DEL MES DE NOVIEMBRE DE 2014</t>
  </si>
  <si>
    <t>1) CLASIFICACION ECONOMICA Y POR OBJETO</t>
  </si>
  <si>
    <t>PRESUPUESTADO EJERCICIO 2014 (5)</t>
  </si>
  <si>
    <t>EJECUTADO EJERCICIO 2014 (2)</t>
  </si>
  <si>
    <t>COMPOSICION % GASTOS EJECUTADOS</t>
  </si>
  <si>
    <t>EROGADO AÑO ANTERIOR (3)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</si>
  <si>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</si>
  <si>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</si>
  <si>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</si>
  <si>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</si>
  <si>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</si>
  <si>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</si>
  <si>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</si>
  <si>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</si>
  <si>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</si>
  <si>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</si>
  <si>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</si>
  <si>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</si>
  <si>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</si>
  <si>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Coparticipación a MMCC (4)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</si>
  <si>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</si>
  <si>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</si>
  <si>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</si>
  <si>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</si>
  <si>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</si>
  <si>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</si>
  <si>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</si>
  <si>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</si>
  <si>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</si>
  <si>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</si>
  <si>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(2) Ejecución presupuestaria del mes de Noviembre 2014 (Incluye déficit de la Caja de Jubilaciones y Pens.)</t>
  </si>
  <si>
    <t>(3) Cifras de la ejecución presupuestaria del mes de Noviembre de 2013.</t>
  </si>
  <si>
    <t>(4) Incluye: Impuesto Inmobiliario, Ingresos Brutos y Regimen Federal.</t>
  </si>
  <si>
    <t>(5) Cifras del Presupuesto Anual 2014.</t>
  </si>
  <si>
    <t>II-A) EROGACIONES DE LA ADMINISTRACION PROVINCIAL (1)</t>
  </si>
  <si>
    <t>2) CLASIFICACION FUNCIONAL (4)</t>
  </si>
  <si>
    <t>ADMINISTRACION GUBERNAMENTAL</t>
  </si>
  <si>
    <t>SERVICIOS DE SEGURIDAD</t>
  </si>
  <si>
    <t>SERVICIOS SOCIALES</t>
  </si>
  <si>
    <t>SERVICIOS ECONOMICOS</t>
  </si>
  <si>
    <t>DEUDA PUBLICA</t>
  </si>
  <si>
    <t>NO CLASIFICADOS</t>
  </si>
  <si>
    <t>TOTAL</t>
  </si>
  <si>
    <t>(2) Ejecución presupuestaria del mes de Noviembre 2014.(Incluye déficit de la Caja de Jubilaciones y Pens.)</t>
  </si>
  <si>
    <t>(4) En la clasificación por finalidad se incluyen cifras de Aplicaciones Financieras.</t>
  </si>
  <si>
    <t>II-B) DATOS ACUMULADOS AL MES DE NOVIEMBRE DE 2014</t>
  </si>
  <si>
    <t>(2) Ejecución presupuestaria acumulada al mes de Noviembre 2014 (Incluye déficit de la Caja de Jubilaciones y Pens.)</t>
  </si>
  <si>
    <t>(3) Cifras de la ejecución presupuestaria acumulada al mes de Noviembre de 2013.</t>
  </si>
  <si>
    <t>II-B) EROGACIONES DE LA ADMINISTRACION PROVINCIAL (1)</t>
  </si>
  <si>
    <t>II - EROGACIONES DE LA ADMINISTRACION PROVINCIAL</t>
  </si>
  <si>
    <t>II-C) COPARTICIPACION A MUNICIPIOS Y COMUNAS</t>
  </si>
  <si>
    <t>EJECUTADO EJERCICIO 2014 (1)</t>
  </si>
  <si>
    <t xml:space="preserve">COMPOSICION % </t>
  </si>
  <si>
    <t>EJECUTADO AÑO ANTERIOR (2)</t>
  </si>
  <si>
    <t>Impuesto Inmobiliario</t>
  </si>
  <si>
    <t>Patente Automotor</t>
  </si>
  <si>
    <t>Ingresos Brutos</t>
  </si>
  <si>
    <t>Regimen Federal</t>
  </si>
  <si>
    <t>Fondo Financiamiento Educativo (3)</t>
  </si>
  <si>
    <t>Fondo Federal Solidario</t>
  </si>
  <si>
    <t>(1) Corresponde a la ejecución acumulada al mes de Noviembre de 2014.</t>
  </si>
  <si>
    <t>(2) Cifras de ejecución acumulada al mes de Noviembre de 2013.</t>
  </si>
  <si>
    <t>(3) Según información difundida por el Min. de Gob. y Reforma del Estado.</t>
  </si>
  <si>
    <t>FUENTE: Contaduría General de la Provincia y consultas al SIPAF.</t>
  </si>
  <si>
    <t>Dirección General de Programación y Estadística Hacendal.</t>
  </si>
  <si>
    <t>III - ESQUEMA AHORRO-INVERSION-FINANCIAMIENTO DE LA ADMINISTRACION PROVINCIAL</t>
  </si>
  <si>
    <t>Ejecución presupuestaria acumulada al mes de Noviembre 2014.</t>
  </si>
  <si>
    <t>En Pesos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</si>
  <si>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</si>
  <si>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</si>
  <si>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</si>
  <si>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</si>
  <si>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</si>
  <si>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</si>
  <si>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</si>
  <si>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 (1)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</si>
  <si>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</si>
  <si>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</si>
  <si>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</si>
  <si>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</si>
  <si>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</si>
  <si>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</si>
  <si>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</si>
  <si>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</si>
  <si>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Prestaciones de la Seguridad Social  (Neto del déficit de la</t>
  </si>
  <si>
    <t>Caja de Jubilaciones y Pensiones)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</si>
  <si>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</si>
  <si>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</si>
  <si>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</si>
  <si>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</si>
  <si>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</si>
  <si>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</si>
  <si>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</si>
  <si>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</si>
  <si>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</si>
  <si>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</si>
  <si>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</si>
  <si>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</si>
  <si>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</si>
  <si>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</si>
  <si>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</si>
  <si>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</si>
  <si>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SIN CONTEMPLAR EL DÉFICIT</t>
  </si>
  <si>
    <t xml:space="preserve">DE LA CAJA DE JUBILACIONES Y PENSIONES </t>
  </si>
  <si>
    <t>ANTES DE CONTRIBUCIONES (VI-VII)</t>
  </si>
  <si>
    <t>IX -</t>
  </si>
  <si>
    <t>Prestaciones de la Seguridad Social  (Déficit de la Caja de</t>
  </si>
  <si>
    <t>Jubilaciones y Pensiones)</t>
  </si>
  <si>
    <t>X -</t>
  </si>
  <si>
    <t>RESULTADO FINANCIERO CONTEMPLANDO EL DÉFICIT</t>
  </si>
  <si>
    <t>ANTES DE CONTRIBUCIONES (VIII-IX)</t>
  </si>
  <si>
    <t>XI -</t>
  </si>
  <si>
    <t>CONTRIBUCIONES FIGURATIVAS</t>
  </si>
  <si>
    <t>XII -</t>
  </si>
  <si>
    <t>GASTOS FIGURATIVOS</t>
  </si>
  <si>
    <t>XIII -</t>
  </si>
  <si>
    <t>RESULTADO FINANCIERO (X+XI-XII)</t>
  </si>
  <si>
    <t>XIV -</t>
  </si>
  <si>
    <t>FUENTES FINANCIERAS</t>
  </si>
  <si>
    <t>Disminución de la Inversión Financiera</t>
  </si>
  <si>
    <t>- Venta de Acciones y Participación de Capital</t>
  </si>
  <si>
    <t>- Recuperacion de Prestamos de Corto Plazo</t>
  </si>
  <si>
    <t>- Venta de Títulos y Valores</t>
  </si>
  <si>
    <t>- Disminución de Otros Activos Financieros</t>
  </si>
  <si>
    <t>. Disminucion de Disponibilidades</t>
  </si>
  <si>
    <t>. Disminucion de Cuentas a Cobrar</t>
  </si>
  <si>
    <t>. Disminucion de Documentos a Cobrar</t>
  </si>
  <si>
    <t>. Dismin. Activos Dif.y adelan a Proveed.</t>
  </si>
  <si>
    <t>. Recuperacion Aportes Reintegrables</t>
  </si>
  <si>
    <t>- Recuperacion de Prestamos de Largo Plazo</t>
  </si>
  <si>
    <t>Endeudamiento Pco. e Incremento Pasivos</t>
  </si>
  <si>
    <t>- Colocacion Deuda Interna a Corto Plazo</t>
  </si>
  <si>
    <t>- Colocacion Deuda Externa a Corto Plazo</t>
  </si>
  <si>
    <t>- Obtención de Préstamos a Corto Plazo</t>
  </si>
  <si>
    <t>- Incremento de Otros Pasivos</t>
  </si>
  <si>
    <t>- Colocacion Deuda Interna a Largo Plazo</t>
  </si>
  <si>
    <t>- Colocacion Deuda Externa a Largo Plazo</t>
  </si>
  <si>
    <t>- Deuda Exigible</t>
  </si>
  <si>
    <t>- Obtencion de Prestamos a Largo Plazo</t>
  </si>
  <si>
    <t>- Conversion Deuda a CP en a LP por Refinanc.</t>
  </si>
  <si>
    <t>Incremento del Patrimonio</t>
  </si>
  <si>
    <t>XV -</t>
  </si>
  <si>
    <t>APLICACIONES FINANCIERAS</t>
  </si>
  <si>
    <t>- Aportes de Capital</t>
  </si>
  <si>
    <t>- Concesion de Prestamos a Corto Plazo</t>
  </si>
  <si>
    <t>- Adquisición de Títulos y Valores</t>
  </si>
  <si>
    <t>- Incremento de Otros Activos Financieros</t>
  </si>
  <si>
    <t>. Incremento de Disponibilidades</t>
  </si>
  <si>
    <t>. Incremento de Cuentas a Cobrar</t>
  </si>
  <si>
    <t>. Incremento de Documentos a Cobrar</t>
  </si>
  <si>
    <t>. Incremento de Act. Dif. y Adel. a Proveed.</t>
  </si>
  <si>
    <t>- Concesion de Prestamos a Largo Plazo</t>
  </si>
  <si>
    <t>Amortización Deudas y Disminución Pasivos</t>
  </si>
  <si>
    <t>- Amortizacion Deuda Interna a Corto Plazo</t>
  </si>
  <si>
    <t>- Amortizacion Deuda Externa a Corto Plazo</t>
  </si>
  <si>
    <t>- Amortizacion de Prestamos a Corto Plazo</t>
  </si>
  <si>
    <t>- Disminución de Otros Pasivos</t>
  </si>
  <si>
    <t>- Amortizacion Deuda Interna a Largo Plazo</t>
  </si>
  <si>
    <t>- Amortizacion Deuda Externa a Largo Plazo</t>
  </si>
  <si>
    <t>- Amortizacion de Prestamos a Largo Plazo</t>
  </si>
  <si>
    <t>- Convers. Deuda a Largo Plazo en a Corto Plazo</t>
  </si>
  <si>
    <t>Disminución del Patrimonio</t>
  </si>
  <si>
    <t>Contribución para Aplic. Financieras</t>
  </si>
  <si>
    <t>Gastos Figurativos para Aplicaciones Financieras</t>
  </si>
  <si>
    <t>XVI -</t>
  </si>
  <si>
    <t>FINANCIAMIENTO NETO (XIII+XIV-XV)</t>
  </si>
  <si>
    <t>XVII -</t>
  </si>
  <si>
    <t>RESULTADO FINANCIERO NETO DE FUENTES</t>
  </si>
  <si>
    <t>Y APLICACIONES</t>
  </si>
  <si>
    <t>NOTA: (1) En Patente Automotor solamente se incorpora como Recaudación Tributaria Provincial el 10% que le corresponde a la Provincia, luego de haber efectuado la coparticipación del 90% del Impuesto a los Municipios y Comunas. Por su parte, y con relación a los ingresos correspondientes a Patentes atrasadas, el mismo se coparticipa totalmente a los Municipios y Comunas.</t>
  </si>
  <si>
    <t>FUENTE: Contaduría General de la Provincia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</si>
</sst>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"/>
    <numFmt numFmtId="167" formatCode="#,##0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2" borderId="0" xfId="0" applyFont="1" applyFill="1" applyBorder="1" applyAlignment="1">
      <alignment horizontal="center" vertical="center" wrapText="1"/>
    </xf>
    <xf numFmtId="164" fontId="3" fillId="3" borderId="3" xfId="0" applyFont="1" applyFill="1" applyBorder="1" applyAlignment="1">
      <alignment/>
    </xf>
    <xf numFmtId="165" fontId="3" fillId="3" borderId="3" xfId="0" applyNumberFormat="1" applyFont="1" applyFill="1" applyBorder="1" applyAlignment="1">
      <alignment/>
    </xf>
    <xf numFmtId="166" fontId="3" fillId="2" borderId="2" xfId="0" applyNumberFormat="1" applyFont="1" applyFill="1" applyBorder="1" applyAlignment="1">
      <alignment/>
    </xf>
    <xf numFmtId="167" fontId="3" fillId="2" borderId="0" xfId="0" applyNumberFormat="1" applyFont="1" applyFill="1" applyBorder="1" applyAlignment="1">
      <alignment/>
    </xf>
    <xf numFmtId="164" fontId="0" fillId="0" borderId="4" xfId="0" applyFont="1" applyBorder="1" applyAlignment="1">
      <alignment/>
    </xf>
    <xf numFmtId="165" fontId="0" fillId="0" borderId="4" xfId="0" applyNumberFormat="1" applyBorder="1" applyAlignment="1">
      <alignment/>
    </xf>
    <xf numFmtId="166" fontId="0" fillId="2" borderId="2" xfId="0" applyNumberFormat="1" applyFill="1" applyBorder="1" applyAlignment="1">
      <alignment/>
    </xf>
    <xf numFmtId="167" fontId="0" fillId="2" borderId="0" xfId="0" applyNumberFormat="1" applyFill="1" applyBorder="1" applyAlignment="1">
      <alignment/>
    </xf>
    <xf numFmtId="165" fontId="0" fillId="0" borderId="0" xfId="0" applyNumberFormat="1" applyAlignment="1">
      <alignment/>
    </xf>
    <xf numFmtId="164" fontId="3" fillId="3" borderId="5" xfId="0" applyFont="1" applyFill="1" applyBorder="1" applyAlignment="1">
      <alignment/>
    </xf>
    <xf numFmtId="165" fontId="3" fillId="3" borderId="5" xfId="0" applyNumberFormat="1" applyFont="1" applyFill="1" applyBorder="1" applyAlignment="1">
      <alignment/>
    </xf>
    <xf numFmtId="164" fontId="0" fillId="0" borderId="0" xfId="0" applyFont="1" applyBorder="1" applyAlignment="1">
      <alignment horizontal="justify" vertical="center" wrapText="1"/>
    </xf>
    <xf numFmtId="164" fontId="0" fillId="0" borderId="0" xfId="0" applyAlignment="1">
      <alignment horizontal="left" wrapText="1"/>
    </xf>
    <xf numFmtId="164" fontId="0" fillId="0" borderId="0" xfId="0" applyFont="1" applyBorder="1" applyAlignment="1">
      <alignment horizontal="left" wrapText="1"/>
    </xf>
    <xf numFmtId="164" fontId="6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0" fillId="2" borderId="2" xfId="0" applyFill="1" applyBorder="1" applyAlignment="1">
      <alignment/>
    </xf>
    <xf numFmtId="164" fontId="3" fillId="3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/>
    </xf>
    <xf numFmtId="164" fontId="3" fillId="3" borderId="1" xfId="0" applyFont="1" applyFill="1" applyBorder="1" applyAlignment="1">
      <alignment/>
    </xf>
    <xf numFmtId="164" fontId="7" fillId="3" borderId="1" xfId="0" applyFont="1" applyFill="1" applyBorder="1" applyAlignment="1">
      <alignment horizontal="center"/>
    </xf>
    <xf numFmtId="164" fontId="0" fillId="0" borderId="6" xfId="0" applyFont="1" applyBorder="1" applyAlignment="1">
      <alignment horizontal="justify" vertical="top" wrapText="1"/>
    </xf>
    <xf numFmtId="164" fontId="8" fillId="3" borderId="3" xfId="0" applyFont="1" applyFill="1" applyBorder="1" applyAlignment="1" applyProtection="1">
      <alignment/>
      <protection/>
    </xf>
    <xf numFmtId="164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/>
    </xf>
    <xf numFmtId="164" fontId="9" fillId="0" borderId="4" xfId="0" applyFont="1" applyFill="1" applyBorder="1" applyAlignment="1" applyProtection="1">
      <alignment/>
      <protection/>
    </xf>
    <xf numFmtId="165" fontId="0" fillId="2" borderId="4" xfId="0" applyNumberFormat="1" applyFill="1" applyBorder="1" applyAlignment="1">
      <alignment/>
    </xf>
    <xf numFmtId="164" fontId="8" fillId="3" borderId="4" xfId="0" applyFont="1" applyFill="1" applyBorder="1" applyAlignment="1" applyProtection="1">
      <alignment/>
      <protection/>
    </xf>
    <xf numFmtId="165" fontId="3" fillId="3" borderId="4" xfId="0" applyNumberFormat="1" applyFont="1" applyFill="1" applyBorder="1" applyAlignment="1">
      <alignment/>
    </xf>
    <xf numFmtId="164" fontId="8" fillId="3" borderId="5" xfId="0" applyFont="1" applyFill="1" applyBorder="1" applyAlignment="1" applyProtection="1">
      <alignment/>
      <protection/>
    </xf>
    <xf numFmtId="164" fontId="0" fillId="0" borderId="6" xfId="0" applyFont="1" applyBorder="1" applyAlignment="1">
      <alignment horizontal="left" wrapText="1"/>
    </xf>
    <xf numFmtId="167" fontId="9" fillId="0" borderId="3" xfId="0" applyNumberFormat="1" applyFont="1" applyFill="1" applyBorder="1" applyAlignment="1">
      <alignment/>
    </xf>
    <xf numFmtId="164" fontId="0" fillId="0" borderId="3" xfId="0" applyBorder="1" applyAlignment="1">
      <alignment/>
    </xf>
    <xf numFmtId="167" fontId="9" fillId="0" borderId="4" xfId="0" applyNumberFormat="1" applyFont="1" applyFill="1" applyBorder="1" applyAlignment="1" applyProtection="1">
      <alignment/>
      <protection/>
    </xf>
    <xf numFmtId="165" fontId="9" fillId="0" borderId="4" xfId="0" applyNumberFormat="1" applyFont="1" applyFill="1" applyBorder="1" applyAlignment="1" applyProtection="1">
      <alignment/>
      <protection/>
    </xf>
    <xf numFmtId="167" fontId="9" fillId="0" borderId="4" xfId="0" applyNumberFormat="1" applyFont="1" applyFill="1" applyBorder="1" applyAlignment="1">
      <alignment/>
    </xf>
    <xf numFmtId="165" fontId="9" fillId="0" borderId="4" xfId="0" applyNumberFormat="1" applyFont="1" applyFill="1" applyBorder="1" applyAlignment="1">
      <alignment/>
    </xf>
    <xf numFmtId="167" fontId="9" fillId="0" borderId="5" xfId="0" applyNumberFormat="1" applyFont="1" applyFill="1" applyBorder="1" applyAlignment="1">
      <alignment/>
    </xf>
    <xf numFmtId="165" fontId="0" fillId="0" borderId="5" xfId="0" applyNumberFormat="1" applyBorder="1" applyAlignment="1">
      <alignment/>
    </xf>
    <xf numFmtId="167" fontId="8" fillId="3" borderId="1" xfId="0" applyNumberFormat="1" applyFont="1" applyFill="1" applyBorder="1" applyAlignment="1" applyProtection="1">
      <alignment horizontal="center"/>
      <protection/>
    </xf>
    <xf numFmtId="165" fontId="8" fillId="3" borderId="1" xfId="0" applyNumberFormat="1" applyFont="1" applyFill="1" applyBorder="1" applyAlignment="1" applyProtection="1">
      <alignment horizontal="right"/>
      <protection/>
    </xf>
    <xf numFmtId="164" fontId="10" fillId="0" borderId="0" xfId="0" applyFont="1" applyBorder="1" applyAlignment="1">
      <alignment/>
    </xf>
    <xf numFmtId="164" fontId="11" fillId="0" borderId="0" xfId="0" applyFont="1" applyAlignment="1">
      <alignment/>
    </xf>
    <xf numFmtId="164" fontId="5" fillId="0" borderId="0" xfId="0" applyFont="1" applyAlignment="1">
      <alignment/>
    </xf>
    <xf numFmtId="164" fontId="12" fillId="0" borderId="0" xfId="0" applyFont="1" applyBorder="1" applyAlignment="1">
      <alignment/>
    </xf>
    <xf numFmtId="164" fontId="13" fillId="0" borderId="0" xfId="0" applyFont="1" applyBorder="1" applyAlignment="1">
      <alignment/>
    </xf>
    <xf numFmtId="164" fontId="14" fillId="0" borderId="0" xfId="0" applyFont="1" applyAlignment="1">
      <alignment/>
    </xf>
    <xf numFmtId="164" fontId="13" fillId="0" borderId="7" xfId="0" applyFont="1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14" fillId="0" borderId="8" xfId="0" applyFont="1" applyBorder="1" applyAlignment="1">
      <alignment/>
    </xf>
    <xf numFmtId="164" fontId="0" fillId="0" borderId="10" xfId="0" applyBorder="1" applyAlignment="1">
      <alignment/>
    </xf>
    <xf numFmtId="164" fontId="13" fillId="0" borderId="11" xfId="0" applyFont="1" applyBorder="1" applyAlignment="1">
      <alignment/>
    </xf>
    <xf numFmtId="164" fontId="13" fillId="0" borderId="12" xfId="0" applyFont="1" applyBorder="1" applyAlignment="1">
      <alignment horizontal="center"/>
    </xf>
    <xf numFmtId="164" fontId="14" fillId="0" borderId="11" xfId="0" applyFont="1" applyBorder="1" applyAlignment="1">
      <alignment horizontal="center"/>
    </xf>
    <xf numFmtId="164" fontId="14" fillId="0" borderId="13" xfId="0" applyFont="1" applyBorder="1" applyAlignment="1">
      <alignment horizontal="center"/>
    </xf>
    <xf numFmtId="164" fontId="13" fillId="0" borderId="13" xfId="0" applyFont="1" applyBorder="1" applyAlignment="1">
      <alignment horizontal="center"/>
    </xf>
    <xf numFmtId="164" fontId="13" fillId="0" borderId="14" xfId="0" applyFont="1" applyBorder="1" applyAlignment="1">
      <alignment/>
    </xf>
    <xf numFmtId="164" fontId="13" fillId="0" borderId="15" xfId="0" applyFont="1" applyBorder="1" applyAlignment="1">
      <alignment/>
    </xf>
    <xf numFmtId="164" fontId="13" fillId="0" borderId="16" xfId="0" applyFont="1" applyBorder="1" applyAlignment="1">
      <alignment/>
    </xf>
    <xf numFmtId="164" fontId="13" fillId="0" borderId="0" xfId="0" applyFont="1" applyBorder="1" applyAlignment="1">
      <alignment/>
    </xf>
    <xf numFmtId="164" fontId="13" fillId="0" borderId="12" xfId="0" applyFont="1" applyBorder="1" applyAlignment="1">
      <alignment/>
    </xf>
    <xf numFmtId="164" fontId="14" fillId="0" borderId="11" xfId="0" applyFont="1" applyBorder="1" applyAlignment="1">
      <alignment/>
    </xf>
    <xf numFmtId="164" fontId="14" fillId="0" borderId="0" xfId="0" applyFont="1" applyBorder="1" applyAlignment="1">
      <alignment/>
    </xf>
    <xf numFmtId="165" fontId="14" fillId="0" borderId="0" xfId="0" applyNumberFormat="1" applyFont="1" applyBorder="1" applyAlignment="1">
      <alignment/>
    </xf>
    <xf numFmtId="165" fontId="14" fillId="0" borderId="12" xfId="0" applyNumberFormat="1" applyFont="1" applyBorder="1" applyAlignment="1">
      <alignment/>
    </xf>
    <xf numFmtId="164" fontId="1" fillId="0" borderId="11" xfId="0" applyFont="1" applyBorder="1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 applyProtection="1">
      <alignment/>
      <protection locked="0"/>
    </xf>
    <xf numFmtId="165" fontId="1" fillId="0" borderId="12" xfId="0" applyNumberFormat="1" applyFont="1" applyBorder="1" applyAlignment="1">
      <alignment/>
    </xf>
    <xf numFmtId="164" fontId="0" fillId="0" borderId="0" xfId="0" applyFont="1" applyAlignment="1">
      <alignment/>
    </xf>
    <xf numFmtId="165" fontId="1" fillId="0" borderId="0" xfId="0" applyNumberFormat="1" applyFont="1" applyFill="1" applyBorder="1" applyAlignment="1" applyProtection="1">
      <alignment/>
      <protection locked="0"/>
    </xf>
    <xf numFmtId="164" fontId="0" fillId="0" borderId="0" xfId="0" applyFont="1" applyBorder="1" applyAlignment="1">
      <alignment/>
    </xf>
    <xf numFmtId="164" fontId="0" fillId="0" borderId="12" xfId="0" applyFont="1" applyBorder="1" applyAlignment="1">
      <alignment/>
    </xf>
    <xf numFmtId="165" fontId="1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165" fontId="15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4" fontId="0" fillId="0" borderId="12" xfId="0" applyBorder="1" applyAlignment="1">
      <alignment/>
    </xf>
    <xf numFmtId="165" fontId="15" fillId="0" borderId="12" xfId="0" applyNumberFormat="1" applyFont="1" applyBorder="1" applyAlignment="1">
      <alignment/>
    </xf>
    <xf numFmtId="164" fontId="14" fillId="0" borderId="11" xfId="0" applyFont="1" applyFill="1" applyBorder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14" fillId="0" borderId="0" xfId="0" applyFont="1" applyFill="1" applyBorder="1" applyAlignment="1">
      <alignment/>
    </xf>
    <xf numFmtId="165" fontId="14" fillId="0" borderId="0" xfId="0" applyNumberFormat="1" applyFont="1" applyBorder="1" applyAlignment="1" applyProtection="1">
      <alignment/>
      <protection/>
    </xf>
    <xf numFmtId="165" fontId="14" fillId="0" borderId="12" xfId="0" applyNumberFormat="1" applyFont="1" applyBorder="1" applyAlignment="1" applyProtection="1">
      <alignment/>
      <protection/>
    </xf>
    <xf numFmtId="164" fontId="1" fillId="0" borderId="11" xfId="0" applyFont="1" applyFill="1" applyBorder="1" applyAlignment="1">
      <alignment/>
    </xf>
    <xf numFmtId="164" fontId="1" fillId="0" borderId="0" xfId="0" applyFont="1" applyFill="1" applyBorder="1" applyAlignment="1">
      <alignment horizontal="left" indent="1"/>
    </xf>
    <xf numFmtId="165" fontId="1" fillId="0" borderId="0" xfId="0" applyNumberFormat="1" applyFont="1" applyBorder="1" applyAlignment="1" applyProtection="1">
      <alignment/>
      <protection/>
    </xf>
    <xf numFmtId="165" fontId="1" fillId="0" borderId="12" xfId="0" applyNumberFormat="1" applyFont="1" applyBorder="1" applyAlignment="1" applyProtection="1">
      <alignment/>
      <protection/>
    </xf>
    <xf numFmtId="165" fontId="1" fillId="0" borderId="12" xfId="0" applyNumberFormat="1" applyFont="1" applyFill="1" applyBorder="1" applyAlignment="1" applyProtection="1">
      <alignment/>
      <protection/>
    </xf>
    <xf numFmtId="164" fontId="14" fillId="0" borderId="0" xfId="0" applyFont="1" applyFill="1" applyBorder="1" applyAlignment="1">
      <alignment horizontal="left" indent="1"/>
    </xf>
    <xf numFmtId="165" fontId="14" fillId="0" borderId="12" xfId="0" applyNumberFormat="1" applyFont="1" applyFill="1" applyBorder="1" applyAlignment="1" applyProtection="1">
      <alignment/>
      <protection/>
    </xf>
    <xf numFmtId="164" fontId="1" fillId="0" borderId="0" xfId="0" applyFont="1" applyFill="1" applyBorder="1" applyAlignment="1">
      <alignment horizontal="left" indent="3"/>
    </xf>
    <xf numFmtId="164" fontId="0" fillId="0" borderId="11" xfId="0" applyFill="1" applyBorder="1" applyAlignment="1">
      <alignment/>
    </xf>
    <xf numFmtId="165" fontId="14" fillId="0" borderId="0" xfId="0" applyNumberFormat="1" applyFont="1" applyFill="1" applyBorder="1" applyAlignment="1" applyProtection="1">
      <alignment/>
      <protection/>
    </xf>
    <xf numFmtId="164" fontId="0" fillId="0" borderId="11" xfId="0" applyFont="1" applyFill="1" applyBorder="1" applyAlignment="1">
      <alignment/>
    </xf>
    <xf numFmtId="165" fontId="1" fillId="0" borderId="0" xfId="0" applyNumberFormat="1" applyFont="1" applyFill="1" applyBorder="1" applyAlignment="1" applyProtection="1">
      <alignment/>
      <protection/>
    </xf>
    <xf numFmtId="164" fontId="3" fillId="0" borderId="11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4" fillId="0" borderId="14" xfId="0" applyFont="1" applyFill="1" applyBorder="1" applyAlignment="1">
      <alignment/>
    </xf>
    <xf numFmtId="164" fontId="14" fillId="0" borderId="7" xfId="0" applyFont="1" applyFill="1" applyBorder="1" applyAlignment="1">
      <alignment/>
    </xf>
    <xf numFmtId="165" fontId="14" fillId="0" borderId="7" xfId="0" applyNumberFormat="1" applyFont="1" applyFill="1" applyBorder="1" applyAlignment="1" applyProtection="1">
      <alignment/>
      <protection/>
    </xf>
    <xf numFmtId="165" fontId="14" fillId="0" borderId="15" xfId="0" applyNumberFormat="1" applyFont="1" applyFill="1" applyBorder="1" applyAlignment="1" applyProtection="1">
      <alignment/>
      <protection/>
    </xf>
    <xf numFmtId="164" fontId="14" fillId="0" borderId="0" xfId="0" applyFont="1" applyFill="1" applyAlignment="1">
      <alignment/>
    </xf>
    <xf numFmtId="165" fontId="14" fillId="0" borderId="17" xfId="0" applyNumberFormat="1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>
      <alignment/>
    </xf>
    <xf numFmtId="164" fontId="16" fillId="0" borderId="0" xfId="0" applyFont="1" applyBorder="1" applyAlignment="1">
      <alignment horizontal="left" vertical="top" wrapText="1"/>
    </xf>
    <xf numFmtId="164" fontId="16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workbookViewId="0" topLeftCell="A25">
      <selection activeCell="A35" sqref="A35"/>
    </sheetView>
  </sheetViews>
  <sheetFormatPr defaultColWidth="9.140625" defaultRowHeight="15"/>
  <cols>
    <col min="1" max="1" width="39.28125" style="0" customWidth="1"/>
    <col min="2" max="3" width="16.28125" style="0" customWidth="1"/>
    <col min="4" max="4" width="16.57421875" style="0" customWidth="1"/>
    <col min="5" max="5" width="22.7109375" style="0" customWidth="1"/>
    <col min="6" max="6" width="14.421875" style="0" customWidth="1"/>
    <col min="7" max="7" width="15.140625" style="0" customWidth="1"/>
  </cols>
  <sheetData>
    <row r="1" spans="1:2" ht="15">
      <c r="A1" s="1" t="s">
        <v>0</v>
      </c>
      <c r="B1" s="1"/>
    </row>
    <row r="2" spans="1:2" ht="15">
      <c r="A2" s="2" t="s">
        <v>1</v>
      </c>
      <c r="B2" s="2"/>
    </row>
    <row r="3" spans="1:2" ht="16.5" customHeight="1">
      <c r="A3" s="2" t="s">
        <v>2</v>
      </c>
      <c r="B3" s="2"/>
    </row>
    <row r="4" spans="1:2" ht="16.5" customHeight="1">
      <c r="A4" s="3" t="s">
        <v>3</v>
      </c>
      <c r="B4" s="3"/>
    </row>
    <row r="5" ht="16.5" customHeight="1">
      <c r="A5" t="s">
        <v>4</v>
      </c>
    </row>
    <row r="6" spans="1:7" ht="49.5" customHeight="1">
      <c r="A6" s="4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6"/>
      <c r="G6" s="7"/>
    </row>
    <row r="7" spans="1:7" ht="16.5" customHeight="1">
      <c r="A7" s="8" t="s">
        <v>10</v>
      </c>
      <c r="B7" s="9">
        <f>SUM(B8:B11)</f>
        <v>52371.54000000001</v>
      </c>
      <c r="C7" s="9">
        <f>SUM(C8:C11)</f>
        <v>5446.594</v>
      </c>
      <c r="D7" s="9">
        <f>+C7/$C$16*100</f>
        <v>97.28927273214428</v>
      </c>
      <c r="E7" s="9">
        <v>4021.47</v>
      </c>
      <c r="F7" s="10"/>
      <c r="G7" s="11"/>
    </row>
    <row r="8" spans="1:8" ht="16.5" customHeight="1">
      <c r="A8" s="12" t="s">
        <v>11</v>
      </c>
      <c r="B8" s="13">
        <v>37068.23</v>
      </c>
      <c r="C8" s="13">
        <v>3899.469</v>
      </c>
      <c r="D8" s="13">
        <f aca="true" t="shared" si="0" ref="D8:D16">+C8/$C$16*100</f>
        <v>69.65389802352479</v>
      </c>
      <c r="E8" s="13">
        <v>2824.5</v>
      </c>
      <c r="F8" s="14"/>
      <c r="G8" s="15"/>
      <c r="H8" s="16"/>
    </row>
    <row r="9" spans="1:8" ht="16.5" customHeight="1">
      <c r="A9" s="12" t="s">
        <v>12</v>
      </c>
      <c r="B9" s="13">
        <v>9527.25</v>
      </c>
      <c r="C9" s="13">
        <v>952.379</v>
      </c>
      <c r="D9" s="13">
        <f t="shared" si="0"/>
        <v>17.01178025668277</v>
      </c>
      <c r="E9" s="13">
        <v>806.48</v>
      </c>
      <c r="F9" s="14"/>
      <c r="G9" s="15"/>
      <c r="H9" s="16"/>
    </row>
    <row r="10" spans="1:8" ht="16.5" customHeight="1">
      <c r="A10" s="12" t="s">
        <v>13</v>
      </c>
      <c r="B10" s="13">
        <v>2992.84</v>
      </c>
      <c r="C10" s="13">
        <v>344.448</v>
      </c>
      <c r="D10" s="13">
        <f t="shared" si="0"/>
        <v>6.152669983120026</v>
      </c>
      <c r="E10" s="13">
        <v>264.1</v>
      </c>
      <c r="F10" s="14"/>
      <c r="G10" s="15"/>
      <c r="H10" s="16"/>
    </row>
    <row r="11" spans="1:8" ht="16.5" customHeight="1">
      <c r="A11" s="12" t="s">
        <v>14</v>
      </c>
      <c r="B11" s="13">
        <f>52371.54-49588.32</f>
        <v>2783.220000000001</v>
      </c>
      <c r="C11" s="13">
        <v>250.298</v>
      </c>
      <c r="D11" s="13">
        <f t="shared" si="0"/>
        <v>4.470924468816705</v>
      </c>
      <c r="E11" s="13">
        <v>126.39</v>
      </c>
      <c r="F11" s="14"/>
      <c r="G11" s="15"/>
      <c r="H11" s="16"/>
    </row>
    <row r="12" spans="1:7" ht="16.5" customHeight="1">
      <c r="A12" s="8" t="s">
        <v>15</v>
      </c>
      <c r="B12" s="9">
        <f>SUM(B13:B15)</f>
        <v>1520.75</v>
      </c>
      <c r="C12" s="9">
        <f>SUM(C13:C15)</f>
        <v>151.756</v>
      </c>
      <c r="D12" s="9">
        <f t="shared" si="0"/>
        <v>2.7107272678557073</v>
      </c>
      <c r="E12" s="9">
        <v>41.529999999999994</v>
      </c>
      <c r="F12" s="10"/>
      <c r="G12" s="11"/>
    </row>
    <row r="13" spans="1:8" ht="16.5" customHeight="1">
      <c r="A13" s="12" t="s">
        <v>16</v>
      </c>
      <c r="B13" s="13">
        <v>0</v>
      </c>
      <c r="C13" s="13"/>
      <c r="D13" s="13">
        <f t="shared" si="0"/>
        <v>0</v>
      </c>
      <c r="E13" s="13">
        <v>0.05</v>
      </c>
      <c r="F13" s="14"/>
      <c r="G13" s="15"/>
      <c r="H13" s="16"/>
    </row>
    <row r="14" spans="1:8" ht="16.5" customHeight="1">
      <c r="A14" s="12" t="s">
        <v>17</v>
      </c>
      <c r="B14" s="13">
        <v>1417.08</v>
      </c>
      <c r="C14" s="13">
        <v>141.66</v>
      </c>
      <c r="D14" s="13">
        <f t="shared" si="0"/>
        <v>2.530388418016022</v>
      </c>
      <c r="E14" s="13">
        <v>33.48</v>
      </c>
      <c r="F14" s="14"/>
      <c r="G14" s="15"/>
      <c r="H14" s="16"/>
    </row>
    <row r="15" spans="1:8" ht="16.5" customHeight="1">
      <c r="A15" s="12" t="s">
        <v>18</v>
      </c>
      <c r="B15" s="13">
        <f>1520.75-1417.08</f>
        <v>103.67000000000007</v>
      </c>
      <c r="C15" s="13">
        <v>10.096</v>
      </c>
      <c r="D15" s="13">
        <f t="shared" si="0"/>
        <v>0.1803388498396849</v>
      </c>
      <c r="E15" s="13">
        <v>8</v>
      </c>
      <c r="F15" s="14"/>
      <c r="G15" s="15"/>
      <c r="H15" s="16"/>
    </row>
    <row r="16" spans="1:7" ht="16.5" customHeight="1">
      <c r="A16" s="17" t="s">
        <v>19</v>
      </c>
      <c r="B16" s="18">
        <f>+B12+B7</f>
        <v>53892.29000000001</v>
      </c>
      <c r="C16" s="18">
        <f>+C12+C7</f>
        <v>5598.35</v>
      </c>
      <c r="D16" s="18">
        <f t="shared" si="0"/>
        <v>100</v>
      </c>
      <c r="E16" s="18">
        <v>4063</v>
      </c>
      <c r="F16" s="10"/>
      <c r="G16" s="11"/>
    </row>
    <row r="17" spans="1:6" ht="33.75" customHeight="1">
      <c r="A17" s="19" t="s">
        <v>20</v>
      </c>
      <c r="B17" s="19"/>
      <c r="C17" s="19"/>
      <c r="D17" s="19"/>
      <c r="E17" s="19"/>
      <c r="F17" s="20"/>
    </row>
    <row r="18" spans="1:6" ht="16.5" customHeight="1">
      <c r="A18" s="21" t="s">
        <v>21</v>
      </c>
      <c r="B18" s="21"/>
      <c r="C18" s="21"/>
      <c r="D18" s="21"/>
      <c r="E18" s="21"/>
      <c r="F18" s="20"/>
    </row>
    <row r="19" spans="1:6" ht="16.5" customHeight="1">
      <c r="A19" t="s">
        <v>22</v>
      </c>
      <c r="B19" s="20"/>
      <c r="C19" s="20"/>
      <c r="D19" s="20"/>
      <c r="E19" s="20"/>
      <c r="F19" s="20"/>
    </row>
    <row r="20" spans="1:6" ht="16.5" customHeight="1">
      <c r="A20" t="s">
        <v>23</v>
      </c>
      <c r="B20" s="20"/>
      <c r="C20" s="20"/>
      <c r="D20" s="20"/>
      <c r="E20" s="20"/>
      <c r="F20" s="20"/>
    </row>
    <row r="21" spans="2:6" ht="16.5" customHeight="1">
      <c r="B21" s="20"/>
      <c r="C21" s="20"/>
      <c r="D21" s="20"/>
      <c r="E21" s="20"/>
      <c r="F21" s="20"/>
    </row>
    <row r="22" ht="16.5" customHeight="1">
      <c r="A22" t="s">
        <v>24</v>
      </c>
    </row>
    <row r="23" spans="1:2" ht="16.5" customHeight="1">
      <c r="A23" s="22" t="s">
        <v>25</v>
      </c>
      <c r="B23" s="22"/>
    </row>
    <row r="24" spans="1:2" ht="15">
      <c r="A24" s="22"/>
      <c r="B24" s="22"/>
    </row>
    <row r="25" spans="1:2" ht="16.5" customHeight="1">
      <c r="A25" s="1" t="s">
        <v>0</v>
      </c>
      <c r="B25" s="1"/>
    </row>
    <row r="26" spans="1:2" ht="16.5" customHeight="1">
      <c r="A26" s="2" t="s">
        <v>26</v>
      </c>
      <c r="B26" s="2"/>
    </row>
    <row r="27" spans="1:2" ht="16.5" customHeight="1">
      <c r="A27" s="2">
        <f>A3</f>
        <v>0</v>
      </c>
      <c r="B27" s="2"/>
    </row>
    <row r="28" spans="1:2" ht="16.5" customHeight="1">
      <c r="A28" s="3" t="s">
        <v>27</v>
      </c>
      <c r="B28" s="23"/>
    </row>
    <row r="29" ht="16.5" customHeight="1">
      <c r="A29" t="s">
        <v>4</v>
      </c>
    </row>
    <row r="30" spans="1:6" ht="46.5" customHeight="1">
      <c r="A30" s="4" t="s">
        <v>5</v>
      </c>
      <c r="B30" s="5" t="s">
        <v>28</v>
      </c>
      <c r="C30" s="5" t="s">
        <v>29</v>
      </c>
      <c r="D30" s="5" t="s">
        <v>8</v>
      </c>
      <c r="E30" s="5" t="s">
        <v>30</v>
      </c>
      <c r="F30" s="6"/>
    </row>
    <row r="31" spans="1:6" ht="15">
      <c r="A31" s="8" t="s">
        <v>31</v>
      </c>
      <c r="B31" s="9">
        <f>+B32+B38</f>
        <v>37068.23</v>
      </c>
      <c r="C31" s="9">
        <f>+C32+C38</f>
        <v>3899.469</v>
      </c>
      <c r="D31" s="9">
        <f aca="true" t="shared" si="1" ref="D31:D48">+C31/$C$49*100</f>
        <v>69.65393534913072</v>
      </c>
      <c r="E31" s="9">
        <v>2824.5</v>
      </c>
      <c r="F31" s="24"/>
    </row>
    <row r="32" spans="1:6" ht="16.5" customHeight="1">
      <c r="A32" s="12" t="s">
        <v>32</v>
      </c>
      <c r="B32" s="13">
        <f>SUM(B33:B37)</f>
        <v>13044.08</v>
      </c>
      <c r="C32" s="13">
        <f>SUM(C33:C37)</f>
        <v>1467.2430000000002</v>
      </c>
      <c r="D32" s="13">
        <f t="shared" si="1"/>
        <v>26.20850404592641</v>
      </c>
      <c r="E32" s="13">
        <v>1092.44</v>
      </c>
      <c r="F32" s="24"/>
    </row>
    <row r="33" spans="1:6" ht="16.5" customHeight="1">
      <c r="A33" s="12" t="s">
        <v>33</v>
      </c>
      <c r="B33" s="13">
        <v>10334.34</v>
      </c>
      <c r="C33" s="13">
        <v>1206.227</v>
      </c>
      <c r="D33" s="13">
        <f t="shared" si="1"/>
        <v>21.54612781237033</v>
      </c>
      <c r="E33" s="13">
        <v>881.28</v>
      </c>
      <c r="F33" s="24"/>
    </row>
    <row r="34" spans="1:6" ht="16.5" customHeight="1">
      <c r="A34" s="12" t="s">
        <v>34</v>
      </c>
      <c r="B34" s="13">
        <v>90.09</v>
      </c>
      <c r="C34" s="13">
        <v>12.75</v>
      </c>
      <c r="D34" s="13">
        <f t="shared" si="1"/>
        <v>0.2277457971076105</v>
      </c>
      <c r="E34" s="13">
        <v>9.72</v>
      </c>
      <c r="F34" s="24"/>
    </row>
    <row r="35" spans="1:6" ht="16.5" customHeight="1">
      <c r="A35" s="12" t="s">
        <v>35</v>
      </c>
      <c r="B35" s="13">
        <v>1116.04</v>
      </c>
      <c r="C35" s="13">
        <v>102.526</v>
      </c>
      <c r="D35" s="13">
        <f t="shared" si="1"/>
        <v>1.831362007392539</v>
      </c>
      <c r="E35" s="13">
        <v>81.14</v>
      </c>
      <c r="F35" s="24"/>
    </row>
    <row r="36" spans="1:6" ht="16.5" customHeight="1">
      <c r="A36" s="12" t="s">
        <v>36</v>
      </c>
      <c r="B36" s="13">
        <v>1481.69</v>
      </c>
      <c r="C36" s="13">
        <v>142.2</v>
      </c>
      <c r="D36" s="13">
        <f t="shared" si="1"/>
        <v>2.540035478329585</v>
      </c>
      <c r="E36" s="13">
        <v>117.4</v>
      </c>
      <c r="F36" s="24"/>
    </row>
    <row r="37" spans="1:6" ht="16.5" customHeight="1">
      <c r="A37" s="12" t="s">
        <v>37</v>
      </c>
      <c r="B37" s="13">
        <f>20.81+1.11</f>
        <v>21.919999999999998</v>
      </c>
      <c r="C37" s="13">
        <v>3.54</v>
      </c>
      <c r="D37" s="13">
        <f t="shared" si="1"/>
        <v>0.06323295072634832</v>
      </c>
      <c r="E37" s="13">
        <v>2.9</v>
      </c>
      <c r="F37" s="24"/>
    </row>
    <row r="38" spans="1:6" ht="16.5" customHeight="1">
      <c r="A38" s="12" t="s">
        <v>38</v>
      </c>
      <c r="B38" s="13">
        <f>SUM(B39:B45)</f>
        <v>24024.15</v>
      </c>
      <c r="C38" s="13">
        <f>SUM(C39:C45)</f>
        <v>2432.2259999999997</v>
      </c>
      <c r="D38" s="13">
        <f t="shared" si="1"/>
        <v>43.44543130320431</v>
      </c>
      <c r="E38" s="13">
        <v>1732.06</v>
      </c>
      <c r="F38" s="24"/>
    </row>
    <row r="39" spans="1:6" ht="16.5" customHeight="1">
      <c r="A39" s="12" t="s">
        <v>39</v>
      </c>
      <c r="B39" s="13">
        <v>9583.54</v>
      </c>
      <c r="C39" s="13">
        <v>1071.263</v>
      </c>
      <c r="D39" s="13">
        <f t="shared" si="1"/>
        <v>19.135344772305107</v>
      </c>
      <c r="E39" s="13">
        <v>663.06</v>
      </c>
      <c r="F39" s="24"/>
    </row>
    <row r="40" spans="1:6" ht="16.5" customHeight="1">
      <c r="A40" s="12" t="s">
        <v>40</v>
      </c>
      <c r="B40" s="13">
        <v>676.73</v>
      </c>
      <c r="C40" s="13">
        <v>23.495</v>
      </c>
      <c r="D40" s="13">
        <f t="shared" si="1"/>
        <v>0.419677451219083</v>
      </c>
      <c r="E40" s="13">
        <v>14.23</v>
      </c>
      <c r="F40" s="24"/>
    </row>
    <row r="41" spans="1:6" ht="16.5" customHeight="1">
      <c r="A41" s="12" t="s">
        <v>41</v>
      </c>
      <c r="B41" s="13">
        <v>10968.43</v>
      </c>
      <c r="C41" s="13">
        <v>1020.12</v>
      </c>
      <c r="D41" s="13">
        <f t="shared" si="1"/>
        <v>18.221807258463972</v>
      </c>
      <c r="E41" s="13">
        <v>846.69</v>
      </c>
      <c r="F41" s="24"/>
    </row>
    <row r="42" spans="1:6" ht="16.5" customHeight="1">
      <c r="A42" s="12" t="s">
        <v>42</v>
      </c>
      <c r="B42" s="13">
        <v>833.15</v>
      </c>
      <c r="C42" s="13">
        <v>90.966</v>
      </c>
      <c r="D42" s="13">
        <f t="shared" si="1"/>
        <v>1.6248724846816387</v>
      </c>
      <c r="E42" s="13">
        <v>61.74</v>
      </c>
      <c r="F42" s="24"/>
    </row>
    <row r="43" spans="1:6" ht="16.5" customHeight="1">
      <c r="A43" s="12" t="s">
        <v>43</v>
      </c>
      <c r="B43" s="13">
        <v>591.18</v>
      </c>
      <c r="C43" s="13">
        <v>80.056</v>
      </c>
      <c r="D43" s="13">
        <f t="shared" si="1"/>
        <v>1.429993532019362</v>
      </c>
      <c r="E43" s="13">
        <v>42.98</v>
      </c>
      <c r="F43" s="24"/>
    </row>
    <row r="44" spans="1:6" ht="16.5" customHeight="1">
      <c r="A44" s="12" t="s">
        <v>44</v>
      </c>
      <c r="B44" s="13">
        <v>171.49</v>
      </c>
      <c r="C44" s="13">
        <v>11.791</v>
      </c>
      <c r="D44" s="13">
        <f t="shared" si="1"/>
        <v>0.2106157406820263</v>
      </c>
      <c r="E44" s="13">
        <v>11.79</v>
      </c>
      <c r="F44" s="24"/>
    </row>
    <row r="45" spans="1:6" ht="16.5" customHeight="1">
      <c r="A45" s="12" t="s">
        <v>37</v>
      </c>
      <c r="B45" s="13">
        <v>1199.63</v>
      </c>
      <c r="C45" s="13">
        <v>134.535</v>
      </c>
      <c r="D45" s="13">
        <f t="shared" si="1"/>
        <v>2.4031200638331276</v>
      </c>
      <c r="E45" s="13">
        <v>91.57</v>
      </c>
      <c r="F45" s="24"/>
    </row>
    <row r="46" spans="1:6" ht="18" customHeight="1">
      <c r="A46" s="8" t="s">
        <v>45</v>
      </c>
      <c r="B46" s="9">
        <v>2992.84</v>
      </c>
      <c r="C46" s="9">
        <v>344.448</v>
      </c>
      <c r="D46" s="9">
        <f t="shared" si="1"/>
        <v>6.152673280166447</v>
      </c>
      <c r="E46" s="9">
        <v>264.1</v>
      </c>
      <c r="F46" s="24"/>
    </row>
    <row r="47" spans="1:6" ht="30">
      <c r="A47" s="25" t="s">
        <v>46</v>
      </c>
      <c r="B47" s="26">
        <f>53892.29-40109.82</f>
        <v>13782.470000000001</v>
      </c>
      <c r="C47" s="26">
        <f>5598.35-4244.08</f>
        <v>1354.2700000000004</v>
      </c>
      <c r="D47" s="26">
        <f t="shared" si="1"/>
        <v>24.190533384229315</v>
      </c>
      <c r="E47" s="26">
        <f>4063-3098.36</f>
        <v>964.6399999999999</v>
      </c>
      <c r="F47" s="24"/>
    </row>
    <row r="48" spans="1:6" ht="19.5" customHeight="1">
      <c r="A48" s="27" t="s">
        <v>47</v>
      </c>
      <c r="B48" s="26">
        <f>0.82+47.93</f>
        <v>48.75</v>
      </c>
      <c r="C48" s="26">
        <f>8.864+15.006-23.71</f>
        <v>0.16000000000000014</v>
      </c>
      <c r="D48" s="26">
        <f t="shared" si="1"/>
        <v>0.0028579864735072714</v>
      </c>
      <c r="E48" s="26">
        <v>9.76</v>
      </c>
      <c r="F48" s="24"/>
    </row>
    <row r="49" spans="1:6" ht="19.5" customHeight="1">
      <c r="A49" s="28" t="s">
        <v>48</v>
      </c>
      <c r="B49" s="26">
        <f>+B47+B48+B31+B46</f>
        <v>53892.29000000001</v>
      </c>
      <c r="C49" s="26">
        <f>+C47+C48+C31+C46</f>
        <v>5598.347000000001</v>
      </c>
      <c r="D49" s="26">
        <f>+C49/$C$49*100</f>
        <v>100</v>
      </c>
      <c r="E49" s="26">
        <f>+E47+E48+E31+E46</f>
        <v>4062.9999999999995</v>
      </c>
      <c r="F49" s="24"/>
    </row>
    <row r="50" spans="1:5" ht="32.25" customHeight="1">
      <c r="A50" s="29" t="s">
        <v>49</v>
      </c>
      <c r="B50" s="29"/>
      <c r="C50" s="29"/>
      <c r="D50" s="29"/>
      <c r="E50" s="29"/>
    </row>
    <row r="51" spans="1:5" ht="16.5" customHeight="1">
      <c r="A51" t="s">
        <v>50</v>
      </c>
      <c r="B51" s="20"/>
      <c r="C51" s="20"/>
      <c r="D51" s="20"/>
      <c r="E51" s="20"/>
    </row>
    <row r="52" spans="1:5" ht="16.5" customHeight="1">
      <c r="A52" t="s">
        <v>51</v>
      </c>
      <c r="B52" s="20"/>
      <c r="C52" s="20"/>
      <c r="D52" s="20"/>
      <c r="E52" s="20"/>
    </row>
    <row r="53" spans="1:5" ht="16.5" customHeight="1">
      <c r="A53" t="s">
        <v>52</v>
      </c>
      <c r="B53" s="20"/>
      <c r="C53" s="20"/>
      <c r="D53" s="20"/>
      <c r="E53" s="20"/>
    </row>
    <row r="54" ht="16.5" customHeight="1">
      <c r="A54" t="s">
        <v>53</v>
      </c>
    </row>
    <row r="55" ht="15">
      <c r="A55" t="s">
        <v>54</v>
      </c>
    </row>
    <row r="57" ht="15">
      <c r="A57">
        <f>A22</f>
        <v>0</v>
      </c>
    </row>
    <row r="58" ht="15">
      <c r="A58" s="22" t="s">
        <v>25</v>
      </c>
    </row>
    <row r="60" spans="1:2" ht="15">
      <c r="A60" s="1" t="s">
        <v>0</v>
      </c>
      <c r="B60" s="1"/>
    </row>
    <row r="61" spans="1:2" ht="15">
      <c r="A61" s="2" t="s">
        <v>1</v>
      </c>
      <c r="B61" s="2"/>
    </row>
    <row r="62" spans="1:2" ht="15">
      <c r="A62" s="2" t="s">
        <v>55</v>
      </c>
      <c r="B62" s="2"/>
    </row>
    <row r="63" spans="1:2" ht="15">
      <c r="A63" s="3" t="s">
        <v>3</v>
      </c>
      <c r="B63" s="3"/>
    </row>
    <row r="64" ht="15">
      <c r="A64" t="s">
        <v>4</v>
      </c>
    </row>
    <row r="65" spans="1:5" ht="25.5">
      <c r="A65" s="4" t="s">
        <v>5</v>
      </c>
      <c r="B65" s="5" t="s">
        <v>6</v>
      </c>
      <c r="C65" s="5" t="s">
        <v>7</v>
      </c>
      <c r="D65" s="5" t="s">
        <v>8</v>
      </c>
      <c r="E65" s="5" t="s">
        <v>9</v>
      </c>
    </row>
    <row r="66" spans="1:5" ht="15">
      <c r="A66" s="8" t="s">
        <v>10</v>
      </c>
      <c r="B66" s="9">
        <f>SUM(B67:B70)</f>
        <v>52371.54000000001</v>
      </c>
      <c r="C66" s="9">
        <f>SUM(C67:C70)</f>
        <v>55467.274999999994</v>
      </c>
      <c r="D66" s="9">
        <f>+C66/$C$75*100</f>
        <v>97.21623488175598</v>
      </c>
      <c r="E66" s="9">
        <v>41023.939999999995</v>
      </c>
    </row>
    <row r="67" spans="1:5" ht="15">
      <c r="A67" s="12" t="s">
        <v>11</v>
      </c>
      <c r="B67" s="13">
        <v>37068.23</v>
      </c>
      <c r="C67" s="13">
        <v>38877.897</v>
      </c>
      <c r="D67" s="13">
        <f>+C67/$C$75*100</f>
        <v>68.14040831212127</v>
      </c>
      <c r="E67" s="13">
        <v>28525.82</v>
      </c>
    </row>
    <row r="68" spans="1:5" ht="15">
      <c r="A68" s="12" t="s">
        <v>12</v>
      </c>
      <c r="B68" s="13">
        <v>9527.25</v>
      </c>
      <c r="C68" s="13">
        <v>10047.846</v>
      </c>
      <c r="D68" s="13">
        <f aca="true" t="shared" si="2" ref="D68:D75">+C68/$C$75*100</f>
        <v>17.61063179670738</v>
      </c>
      <c r="E68" s="13">
        <v>7546.27</v>
      </c>
    </row>
    <row r="69" spans="1:5" ht="15">
      <c r="A69" s="12" t="s">
        <v>13</v>
      </c>
      <c r="B69" s="13">
        <v>2992.84</v>
      </c>
      <c r="C69" s="13">
        <v>3556.583</v>
      </c>
      <c r="D69" s="13">
        <f t="shared" si="2"/>
        <v>6.233542359967393</v>
      </c>
      <c r="E69" s="13">
        <v>2800.92</v>
      </c>
    </row>
    <row r="70" spans="1:5" ht="15">
      <c r="A70" s="12" t="s">
        <v>14</v>
      </c>
      <c r="B70" s="13">
        <f>52371.54-49588.32</f>
        <v>2783.220000000001</v>
      </c>
      <c r="C70" s="13">
        <v>2984.949</v>
      </c>
      <c r="D70" s="13">
        <f t="shared" si="2"/>
        <v>5.231652412959942</v>
      </c>
      <c r="E70" s="13">
        <v>2150.93</v>
      </c>
    </row>
    <row r="71" spans="1:5" ht="15">
      <c r="A71" s="8" t="s">
        <v>15</v>
      </c>
      <c r="B71" s="9">
        <f>SUM(B72:B74)</f>
        <v>1520.75</v>
      </c>
      <c r="C71" s="9">
        <f>SUM(C72:C74)</f>
        <v>1588.293</v>
      </c>
      <c r="D71" s="9">
        <f t="shared" si="2"/>
        <v>2.783765118244025</v>
      </c>
      <c r="E71" s="9">
        <v>1017.76</v>
      </c>
    </row>
    <row r="72" spans="1:5" ht="15">
      <c r="A72" s="12" t="s">
        <v>16</v>
      </c>
      <c r="B72" s="13">
        <v>0</v>
      </c>
      <c r="C72" s="13"/>
      <c r="D72" s="13">
        <f t="shared" si="2"/>
        <v>0</v>
      </c>
      <c r="E72" s="13">
        <v>0.09</v>
      </c>
    </row>
    <row r="73" spans="1:5" ht="15">
      <c r="A73" s="12" t="s">
        <v>17</v>
      </c>
      <c r="B73" s="13">
        <v>1417.08</v>
      </c>
      <c r="C73" s="13">
        <v>1477.868</v>
      </c>
      <c r="D73" s="13">
        <f t="shared" si="2"/>
        <v>2.5902257252088</v>
      </c>
      <c r="E73" s="13">
        <v>928.23</v>
      </c>
    </row>
    <row r="74" spans="1:5" ht="15">
      <c r="A74" s="12" t="s">
        <v>18</v>
      </c>
      <c r="B74" s="13">
        <f>1520.75-1417.08</f>
        <v>103.67000000000007</v>
      </c>
      <c r="C74" s="13">
        <v>110.425</v>
      </c>
      <c r="D74" s="13">
        <f t="shared" si="2"/>
        <v>0.1935393930352249</v>
      </c>
      <c r="E74" s="13">
        <v>89.44</v>
      </c>
    </row>
    <row r="75" spans="1:5" ht="15">
      <c r="A75" s="17" t="s">
        <v>19</v>
      </c>
      <c r="B75" s="18">
        <f>+B71+B66</f>
        <v>53892.29000000001</v>
      </c>
      <c r="C75" s="18">
        <f>+C71+C66</f>
        <v>57055.56799999999</v>
      </c>
      <c r="D75" s="18">
        <f t="shared" si="2"/>
        <v>100</v>
      </c>
      <c r="E75" s="18">
        <v>42041.7</v>
      </c>
    </row>
    <row r="76" spans="1:5" ht="31.5" customHeight="1">
      <c r="A76" s="19" t="s">
        <v>20</v>
      </c>
      <c r="B76" s="19"/>
      <c r="C76" s="19"/>
      <c r="D76" s="19"/>
      <c r="E76" s="19"/>
    </row>
    <row r="77" spans="1:5" ht="15" customHeight="1">
      <c r="A77" s="21" t="s">
        <v>56</v>
      </c>
      <c r="B77" s="21"/>
      <c r="C77" s="21"/>
      <c r="D77" s="21"/>
      <c r="E77" s="21"/>
    </row>
    <row r="78" spans="1:5" ht="15">
      <c r="A78" t="s">
        <v>57</v>
      </c>
      <c r="B78" s="20"/>
      <c r="C78" s="20"/>
      <c r="D78" s="20"/>
      <c r="E78" s="20"/>
    </row>
    <row r="79" spans="1:5" ht="15">
      <c r="A79" t="s">
        <v>23</v>
      </c>
      <c r="B79" s="20"/>
      <c r="C79" s="20"/>
      <c r="D79" s="20"/>
      <c r="E79" s="20"/>
    </row>
    <row r="80" spans="2:5" ht="15">
      <c r="B80" s="20"/>
      <c r="C80" s="20"/>
      <c r="D80" s="20"/>
      <c r="E80" s="20"/>
    </row>
    <row r="81" ht="15">
      <c r="A81">
        <f>A22</f>
        <v>0</v>
      </c>
    </row>
    <row r="82" spans="1:2" ht="15">
      <c r="A82" s="22" t="s">
        <v>25</v>
      </c>
      <c r="B82" s="22"/>
    </row>
    <row r="83" spans="1:2" ht="15">
      <c r="A83" s="22"/>
      <c r="B83" s="22"/>
    </row>
    <row r="84" spans="1:2" ht="15">
      <c r="A84" s="1" t="s">
        <v>0</v>
      </c>
      <c r="B84" s="1"/>
    </row>
    <row r="85" spans="1:2" ht="15">
      <c r="A85" s="2" t="s">
        <v>26</v>
      </c>
      <c r="B85" s="2"/>
    </row>
    <row r="86" spans="1:2" ht="15">
      <c r="A86" s="2">
        <f>A62</f>
        <v>0</v>
      </c>
      <c r="B86" s="2"/>
    </row>
    <row r="87" spans="1:2" ht="15">
      <c r="A87" s="3" t="s">
        <v>27</v>
      </c>
      <c r="B87" s="23"/>
    </row>
    <row r="88" ht="15">
      <c r="A88" t="s">
        <v>4</v>
      </c>
    </row>
    <row r="89" spans="1:5" ht="25.5">
      <c r="A89" s="4" t="s">
        <v>5</v>
      </c>
      <c r="B89" s="5" t="s">
        <v>28</v>
      </c>
      <c r="C89" s="5" t="s">
        <v>29</v>
      </c>
      <c r="D89" s="5" t="s">
        <v>8</v>
      </c>
      <c r="E89" s="5" t="s">
        <v>30</v>
      </c>
    </row>
    <row r="90" spans="1:5" ht="15">
      <c r="A90" s="8" t="s">
        <v>31</v>
      </c>
      <c r="B90" s="9">
        <f>+B91+B97</f>
        <v>37068.23</v>
      </c>
      <c r="C90" s="9">
        <f>+C91+C97</f>
        <v>38877.895</v>
      </c>
      <c r="D90" s="9">
        <f>+C90/$C$108*100</f>
        <v>68.14040480676663</v>
      </c>
      <c r="E90" s="9">
        <v>28525.817000000003</v>
      </c>
    </row>
    <row r="91" spans="1:5" ht="15">
      <c r="A91" s="12" t="s">
        <v>32</v>
      </c>
      <c r="B91" s="13">
        <f>SUM(B92:B96)</f>
        <v>13044.08</v>
      </c>
      <c r="C91" s="13">
        <f>SUM(C92:C96)</f>
        <v>14343.273</v>
      </c>
      <c r="D91" s="13">
        <f>+C91/$C$108*100</f>
        <v>25.13912927832039</v>
      </c>
      <c r="E91" s="13">
        <v>10550.323</v>
      </c>
    </row>
    <row r="92" spans="1:5" ht="15">
      <c r="A92" s="12" t="s">
        <v>33</v>
      </c>
      <c r="B92" s="13">
        <v>10334.34</v>
      </c>
      <c r="C92" s="13">
        <v>11435.434</v>
      </c>
      <c r="D92" s="13">
        <f aca="true" t="shared" si="3" ref="D92:D108">+C92/$C$108*100</f>
        <v>20.04262581348765</v>
      </c>
      <c r="E92" s="13">
        <v>8235.791</v>
      </c>
    </row>
    <row r="93" spans="1:5" ht="15">
      <c r="A93" s="12" t="s">
        <v>34</v>
      </c>
      <c r="B93" s="13">
        <v>90.09</v>
      </c>
      <c r="C93" s="13">
        <v>97.199</v>
      </c>
      <c r="D93" s="13">
        <f t="shared" si="3"/>
        <v>0.17035848280399207</v>
      </c>
      <c r="E93" s="13">
        <v>76.261</v>
      </c>
    </row>
    <row r="94" spans="1:5" ht="15">
      <c r="A94" s="12" t="s">
        <v>35</v>
      </c>
      <c r="B94" s="13">
        <v>1116.04</v>
      </c>
      <c r="C94" s="13">
        <v>1314.418</v>
      </c>
      <c r="D94" s="13">
        <f t="shared" si="3"/>
        <v>2.303750617292952</v>
      </c>
      <c r="E94" s="13">
        <v>1038.714</v>
      </c>
    </row>
    <row r="95" spans="1:5" ht="15">
      <c r="A95" s="12" t="s">
        <v>36</v>
      </c>
      <c r="B95" s="13">
        <v>1481.69</v>
      </c>
      <c r="C95" s="13">
        <v>1461.726</v>
      </c>
      <c r="D95" s="13">
        <f t="shared" si="3"/>
        <v>2.561934007913128</v>
      </c>
      <c r="E95" s="13">
        <v>1172.404</v>
      </c>
    </row>
    <row r="96" spans="1:5" ht="15">
      <c r="A96" s="12" t="s">
        <v>37</v>
      </c>
      <c r="B96" s="13">
        <f>20.81+1.11</f>
        <v>21.919999999999998</v>
      </c>
      <c r="C96" s="13">
        <v>34.496</v>
      </c>
      <c r="D96" s="13">
        <f t="shared" si="3"/>
        <v>0.060460356822668045</v>
      </c>
      <c r="E96" s="13">
        <v>27.153</v>
      </c>
    </row>
    <row r="97" spans="1:5" ht="15">
      <c r="A97" s="12" t="s">
        <v>38</v>
      </c>
      <c r="B97" s="13">
        <f>SUM(B98:B104)</f>
        <v>24024.15</v>
      </c>
      <c r="C97" s="13">
        <f>SUM(C98:C104)</f>
        <v>24534.622</v>
      </c>
      <c r="D97" s="13">
        <f t="shared" si="3"/>
        <v>43.00127552844623</v>
      </c>
      <c r="E97" s="13">
        <v>17975.494000000002</v>
      </c>
    </row>
    <row r="98" spans="1:5" ht="15">
      <c r="A98" s="12" t="s">
        <v>39</v>
      </c>
      <c r="B98" s="13">
        <v>9583.54</v>
      </c>
      <c r="C98" s="13">
        <v>10428.605</v>
      </c>
      <c r="D98" s="13">
        <f t="shared" si="3"/>
        <v>18.277979460304383</v>
      </c>
      <c r="E98" s="13">
        <v>7179.25</v>
      </c>
    </row>
    <row r="99" spans="1:5" ht="15">
      <c r="A99" s="12" t="s">
        <v>40</v>
      </c>
      <c r="B99" s="13">
        <v>676.73</v>
      </c>
      <c r="C99" s="13">
        <v>713.589</v>
      </c>
      <c r="D99" s="13">
        <f t="shared" si="3"/>
        <v>1.2506912559349161</v>
      </c>
      <c r="E99" s="13">
        <v>511.45</v>
      </c>
    </row>
    <row r="100" spans="1:5" ht="15">
      <c r="A100" s="12" t="s">
        <v>41</v>
      </c>
      <c r="B100" s="13">
        <v>10968.43</v>
      </c>
      <c r="C100" s="13">
        <v>10557.585</v>
      </c>
      <c r="D100" s="13">
        <f t="shared" si="3"/>
        <v>18.504039781007876</v>
      </c>
      <c r="E100" s="13">
        <v>8078.38</v>
      </c>
    </row>
    <row r="101" spans="1:5" ht="15">
      <c r="A101" s="12" t="s">
        <v>42</v>
      </c>
      <c r="B101" s="13">
        <v>833.15</v>
      </c>
      <c r="C101" s="13">
        <v>846.503</v>
      </c>
      <c r="D101" s="13">
        <f t="shared" si="3"/>
        <v>1.4836466092143716</v>
      </c>
      <c r="E101" s="13">
        <v>614.57</v>
      </c>
    </row>
    <row r="102" spans="1:5" ht="15">
      <c r="A102" s="12" t="s">
        <v>43</v>
      </c>
      <c r="B102" s="13">
        <v>591.18</v>
      </c>
      <c r="C102" s="13">
        <v>612.138</v>
      </c>
      <c r="D102" s="13">
        <f t="shared" si="3"/>
        <v>1.0728803891672765</v>
      </c>
      <c r="E102" s="13">
        <v>460.25</v>
      </c>
    </row>
    <row r="103" spans="1:5" ht="15">
      <c r="A103" s="12" t="s">
        <v>44</v>
      </c>
      <c r="B103" s="13">
        <v>171.49</v>
      </c>
      <c r="C103" s="13">
        <v>159.698</v>
      </c>
      <c r="D103" s="13">
        <f t="shared" si="3"/>
        <v>0.27989906261208375</v>
      </c>
      <c r="E103" s="13">
        <v>159.704</v>
      </c>
    </row>
    <row r="104" spans="1:5" ht="15">
      <c r="A104" s="12" t="s">
        <v>37</v>
      </c>
      <c r="B104" s="13">
        <v>1199.63</v>
      </c>
      <c r="C104" s="13">
        <f>1216.434+0.07</f>
        <v>1216.504</v>
      </c>
      <c r="D104" s="13">
        <f t="shared" si="3"/>
        <v>2.1321389702053266</v>
      </c>
      <c r="E104" s="13">
        <v>971.89</v>
      </c>
    </row>
    <row r="105" spans="1:5" ht="21.75" customHeight="1">
      <c r="A105" s="8" t="s">
        <v>45</v>
      </c>
      <c r="B105" s="9">
        <v>2992.84</v>
      </c>
      <c r="C105" s="9">
        <v>3556.583</v>
      </c>
      <c r="D105" s="9">
        <f t="shared" si="3"/>
        <v>6.233542359967393</v>
      </c>
      <c r="E105" s="9">
        <v>2800.92</v>
      </c>
    </row>
    <row r="106" spans="1:5" ht="30">
      <c r="A106" s="25" t="s">
        <v>46</v>
      </c>
      <c r="B106" s="26">
        <f>53892.29-40109.82</f>
        <v>13782.470000000001</v>
      </c>
      <c r="C106" s="26">
        <f>57055.57-42458.35</f>
        <v>14597.220000000001</v>
      </c>
      <c r="D106" s="26">
        <f t="shared" si="3"/>
        <v>25.58421642564316</v>
      </c>
      <c r="E106" s="26">
        <f>42041.7-31344.67</f>
        <v>10697.029999999999</v>
      </c>
    </row>
    <row r="107" spans="1:5" ht="26.25" customHeight="1">
      <c r="A107" s="27" t="s">
        <v>47</v>
      </c>
      <c r="B107" s="26">
        <f>0.82+47.93</f>
        <v>48.75</v>
      </c>
      <c r="C107" s="26">
        <f>15.006+8.864</f>
        <v>23.87</v>
      </c>
      <c r="D107" s="26">
        <f t="shared" si="3"/>
        <v>0.04183640762282833</v>
      </c>
      <c r="E107" s="26">
        <v>17.93</v>
      </c>
    </row>
    <row r="108" spans="1:5" ht="15.75">
      <c r="A108" s="28" t="s">
        <v>48</v>
      </c>
      <c r="B108" s="26">
        <f>+B106+B107+B90+B105</f>
        <v>53892.29000000001</v>
      </c>
      <c r="C108" s="26">
        <f>+C106+C107+C90+C105</f>
        <v>57055.568</v>
      </c>
      <c r="D108" s="26">
        <f t="shared" si="3"/>
        <v>100</v>
      </c>
      <c r="E108" s="26">
        <f>+E106+E107+E90+E105</f>
        <v>42041.697</v>
      </c>
    </row>
    <row r="109" spans="1:5" ht="32.25" customHeight="1">
      <c r="A109" s="29" t="s">
        <v>49</v>
      </c>
      <c r="B109" s="29"/>
      <c r="C109" s="29"/>
      <c r="D109" s="29"/>
      <c r="E109" s="29"/>
    </row>
    <row r="110" spans="1:5" ht="15">
      <c r="A110" t="s">
        <v>50</v>
      </c>
      <c r="B110" s="20"/>
      <c r="C110" s="20"/>
      <c r="D110" s="20"/>
      <c r="E110" s="20"/>
    </row>
    <row r="111" spans="1:5" ht="15">
      <c r="A111" t="s">
        <v>51</v>
      </c>
      <c r="B111" s="20"/>
      <c r="C111" s="20"/>
      <c r="D111" s="20"/>
      <c r="E111" s="20"/>
    </row>
    <row r="112" spans="1:5" ht="15">
      <c r="A112" t="s">
        <v>58</v>
      </c>
      <c r="B112" s="20"/>
      <c r="C112" s="20"/>
      <c r="D112" s="20"/>
      <c r="E112" s="20"/>
    </row>
    <row r="113" ht="15">
      <c r="A113" t="s">
        <v>59</v>
      </c>
    </row>
    <row r="114" ht="15">
      <c r="A114" t="s">
        <v>54</v>
      </c>
    </row>
    <row r="116" ht="15">
      <c r="A116">
        <f>A22</f>
        <v>0</v>
      </c>
    </row>
    <row r="117" ht="15">
      <c r="A117" s="22" t="s">
        <v>25</v>
      </c>
    </row>
  </sheetData>
  <sheetProtection selectLockedCells="1" selectUnlockedCells="1"/>
  <mergeCells count="6">
    <mergeCell ref="A17:E17"/>
    <mergeCell ref="A18:E18"/>
    <mergeCell ref="A50:E50"/>
    <mergeCell ref="A76:E76"/>
    <mergeCell ref="A77:E77"/>
    <mergeCell ref="A109:E109"/>
  </mergeCells>
  <printOptions/>
  <pageMargins left="0.5118055555555555" right="0.31527777777777777" top="0.5513888888888889" bottom="0.4722222222222222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workbookViewId="0" topLeftCell="A115">
      <selection activeCell="C36" sqref="C36"/>
    </sheetView>
  </sheetViews>
  <sheetFormatPr defaultColWidth="9.140625" defaultRowHeight="15"/>
  <cols>
    <col min="1" max="1" width="44.8515625" style="0" customWidth="1"/>
    <col min="2" max="3" width="15.7109375" style="0" customWidth="1"/>
    <col min="4" max="4" width="14.140625" style="0" customWidth="1"/>
    <col min="5" max="5" width="11.28125" style="0" customWidth="1"/>
    <col min="6" max="7" width="14.28125" style="0" customWidth="1"/>
  </cols>
  <sheetData>
    <row r="1" spans="1:2" ht="15">
      <c r="A1" s="1" t="s">
        <v>0</v>
      </c>
      <c r="B1" s="1"/>
    </row>
    <row r="2" spans="1:2" ht="15">
      <c r="A2" s="2" t="s">
        <v>60</v>
      </c>
      <c r="B2" s="2"/>
    </row>
    <row r="3" spans="1:2" ht="15">
      <c r="A3" s="2" t="s">
        <v>61</v>
      </c>
      <c r="B3" s="2"/>
    </row>
    <row r="4" spans="1:2" ht="15">
      <c r="A4" s="2" t="s">
        <v>62</v>
      </c>
      <c r="B4" s="2"/>
    </row>
    <row r="5" ht="15">
      <c r="A5" t="s">
        <v>4</v>
      </c>
    </row>
    <row r="6" spans="1:7" ht="38.25">
      <c r="A6" s="4" t="s">
        <v>5</v>
      </c>
      <c r="B6" s="5" t="s">
        <v>63</v>
      </c>
      <c r="C6" s="5" t="s">
        <v>64</v>
      </c>
      <c r="D6" s="5" t="s">
        <v>65</v>
      </c>
      <c r="E6" s="5" t="s">
        <v>66</v>
      </c>
      <c r="F6" s="7"/>
      <c r="G6" s="7"/>
    </row>
    <row r="7" spans="1:7" ht="15">
      <c r="A7" s="30" t="s">
        <v>67</v>
      </c>
      <c r="B7" s="9">
        <f>+B8+B9+B13+B14+B15+B16</f>
        <v>48168.850000000006</v>
      </c>
      <c r="C7" s="9">
        <f>+C8+C9+C13+C14+C15+C16</f>
        <v>5341.561000000001</v>
      </c>
      <c r="D7" s="9">
        <f aca="true" t="shared" si="0" ref="D7:D29">+C7/$C$30*100</f>
        <v>93.7380733856405</v>
      </c>
      <c r="E7" s="9">
        <v>3824.75</v>
      </c>
      <c r="F7" s="31"/>
      <c r="G7" s="32"/>
    </row>
    <row r="8" spans="1:7" ht="15">
      <c r="A8" s="33" t="s">
        <v>68</v>
      </c>
      <c r="B8" s="13">
        <v>21433.69</v>
      </c>
      <c r="C8" s="13">
        <v>2458.433</v>
      </c>
      <c r="D8" s="13">
        <f t="shared" si="0"/>
        <v>43.14258939805804</v>
      </c>
      <c r="E8" s="13">
        <v>1693.72</v>
      </c>
      <c r="F8" s="31"/>
      <c r="G8" s="31"/>
    </row>
    <row r="9" spans="1:7" ht="15">
      <c r="A9" s="33" t="s">
        <v>69</v>
      </c>
      <c r="B9" s="13">
        <f>SUM(B10:B12)</f>
        <v>6527.9000000000015</v>
      </c>
      <c r="C9" s="13">
        <f>SUM(C10:C12)</f>
        <v>721.6460000000001</v>
      </c>
      <c r="D9" s="13">
        <f t="shared" si="0"/>
        <v>12.66403317428256</v>
      </c>
      <c r="E9" s="13">
        <v>506.43</v>
      </c>
      <c r="F9" s="31"/>
      <c r="G9" s="31"/>
    </row>
    <row r="10" spans="1:7" ht="15">
      <c r="A10" s="33" t="s">
        <v>70</v>
      </c>
      <c r="B10" s="13">
        <v>1037.16</v>
      </c>
      <c r="C10" s="13">
        <v>126.832</v>
      </c>
      <c r="D10" s="13">
        <f t="shared" si="0"/>
        <v>2.2257514841911483</v>
      </c>
      <c r="E10" s="13">
        <v>70.52</v>
      </c>
      <c r="F10" s="31" t="s">
        <v>71</v>
      </c>
      <c r="G10" s="31"/>
    </row>
    <row r="11" spans="1:7" ht="15">
      <c r="A11" s="33" t="s">
        <v>72</v>
      </c>
      <c r="B11" s="13">
        <v>5699.59</v>
      </c>
      <c r="C11" s="13">
        <v>617.993</v>
      </c>
      <c r="D11" s="13">
        <f t="shared" si="0"/>
        <v>10.845045705892366</v>
      </c>
      <c r="E11" s="13">
        <v>449.97</v>
      </c>
      <c r="F11" s="31"/>
      <c r="G11" s="31"/>
    </row>
    <row r="12" spans="1:7" ht="15">
      <c r="A12" s="33" t="s">
        <v>73</v>
      </c>
      <c r="B12" s="13">
        <f>27961.59-21433.69-6736.75</f>
        <v>-208.84999999999854</v>
      </c>
      <c r="C12" s="13">
        <v>-23.179</v>
      </c>
      <c r="D12" s="13">
        <f t="shared" si="0"/>
        <v>-0.4067640158009543</v>
      </c>
      <c r="E12" s="13">
        <v>-14.06</v>
      </c>
      <c r="F12" s="31"/>
      <c r="G12" s="31"/>
    </row>
    <row r="13" spans="1:7" ht="15">
      <c r="A13" s="33" t="s">
        <v>74</v>
      </c>
      <c r="B13" s="13">
        <v>40.1</v>
      </c>
      <c r="C13" s="13">
        <v>2.201</v>
      </c>
      <c r="D13" s="13">
        <f t="shared" si="0"/>
        <v>0.03862494494058848</v>
      </c>
      <c r="E13" s="13">
        <v>1.89</v>
      </c>
      <c r="F13" s="31"/>
      <c r="G13" s="31"/>
    </row>
    <row r="14" spans="1:7" ht="15">
      <c r="A14" s="33" t="s">
        <v>75</v>
      </c>
      <c r="B14" s="13">
        <v>8527.81</v>
      </c>
      <c r="C14" s="13">
        <v>907.866</v>
      </c>
      <c r="D14" s="13">
        <f t="shared" si="0"/>
        <v>15.931973768029215</v>
      </c>
      <c r="E14" s="13">
        <v>685.24</v>
      </c>
      <c r="F14" s="31"/>
      <c r="G14" s="31"/>
    </row>
    <row r="15" spans="1:7" ht="15">
      <c r="A15" s="33" t="s">
        <v>76</v>
      </c>
      <c r="B15" s="13">
        <f>27.36+2387.22</f>
        <v>2414.58</v>
      </c>
      <c r="C15" s="13">
        <v>257.316</v>
      </c>
      <c r="D15" s="13">
        <f t="shared" si="0"/>
        <v>4.515591245948417</v>
      </c>
      <c r="E15" s="13">
        <v>195.81</v>
      </c>
      <c r="F15" s="31"/>
      <c r="G15" s="31"/>
    </row>
    <row r="16" spans="1:7" ht="15">
      <c r="A16" s="33" t="s">
        <v>77</v>
      </c>
      <c r="B16" s="13">
        <f>+B17+B18+B21</f>
        <v>9224.77</v>
      </c>
      <c r="C16" s="13">
        <f>+C17+C18+C21</f>
        <v>994.099</v>
      </c>
      <c r="D16" s="13">
        <f t="shared" si="0"/>
        <v>17.445260854381676</v>
      </c>
      <c r="E16" s="13">
        <v>741.6600000000001</v>
      </c>
      <c r="F16" s="31"/>
      <c r="G16" s="31"/>
    </row>
    <row r="17" spans="1:7" ht="15">
      <c r="A17" s="33" t="s">
        <v>78</v>
      </c>
      <c r="B17" s="13">
        <v>4335.35</v>
      </c>
      <c r="C17" s="13">
        <v>395.061</v>
      </c>
      <c r="D17" s="13">
        <f t="shared" si="0"/>
        <v>6.93285296373186</v>
      </c>
      <c r="E17" s="13">
        <v>286.22</v>
      </c>
      <c r="F17" s="31"/>
      <c r="G17" s="31"/>
    </row>
    <row r="18" spans="1:7" ht="15">
      <c r="A18" s="33" t="s">
        <v>79</v>
      </c>
      <c r="B18" s="13">
        <f>SUM(B19:B20)</f>
        <v>4591.74</v>
      </c>
      <c r="C18" s="13">
        <f>SUM(C19:C20)</f>
        <v>536.631</v>
      </c>
      <c r="D18" s="13">
        <f t="shared" si="0"/>
        <v>9.417238904322096</v>
      </c>
      <c r="E18" s="13">
        <v>424.92</v>
      </c>
      <c r="F18" s="31"/>
      <c r="G18" s="31"/>
    </row>
    <row r="19" spans="1:7" ht="15">
      <c r="A19" s="33" t="s">
        <v>80</v>
      </c>
      <c r="B19" s="34">
        <f>4414.02</f>
        <v>4414.02</v>
      </c>
      <c r="C19" s="13">
        <v>438.094</v>
      </c>
      <c r="D19" s="13">
        <f t="shared" si="0"/>
        <v>7.688031180737015</v>
      </c>
      <c r="E19" s="13">
        <v>316.94</v>
      </c>
      <c r="F19" s="31"/>
      <c r="G19" s="31"/>
    </row>
    <row r="20" spans="1:7" ht="15">
      <c r="A20" s="33" t="s">
        <v>81</v>
      </c>
      <c r="B20" s="34">
        <f>4591.74-4414.02</f>
        <v>177.71999999999935</v>
      </c>
      <c r="C20" s="13">
        <v>98.537</v>
      </c>
      <c r="D20" s="13">
        <f t="shared" si="0"/>
        <v>1.7292077235850827</v>
      </c>
      <c r="E20" s="13">
        <v>107.98</v>
      </c>
      <c r="F20" s="31"/>
      <c r="G20" s="31"/>
    </row>
    <row r="21" spans="1:7" ht="15">
      <c r="A21" s="33" t="s">
        <v>82</v>
      </c>
      <c r="B21" s="34">
        <f>9224.77-8927.09</f>
        <v>297.6800000000003</v>
      </c>
      <c r="C21" s="13">
        <v>62.407</v>
      </c>
      <c r="D21" s="13">
        <f t="shared" si="0"/>
        <v>1.095168986327717</v>
      </c>
      <c r="E21" s="13">
        <v>30.52</v>
      </c>
      <c r="F21" s="31"/>
      <c r="G21" s="31"/>
    </row>
    <row r="22" spans="1:7" ht="15">
      <c r="A22" s="35" t="s">
        <v>83</v>
      </c>
      <c r="B22" s="36">
        <f>+B23+B28+B29</f>
        <v>5440.990000000001</v>
      </c>
      <c r="C22" s="36">
        <f>+C23+C28+C29</f>
        <v>356.829</v>
      </c>
      <c r="D22" s="36">
        <f t="shared" si="0"/>
        <v>6.261926614359495</v>
      </c>
      <c r="E22" s="36">
        <v>229.05</v>
      </c>
      <c r="F22" s="31"/>
      <c r="G22" s="31"/>
    </row>
    <row r="23" spans="1:7" ht="15">
      <c r="A23" s="33" t="s">
        <v>84</v>
      </c>
      <c r="B23" s="13">
        <f>SUM(B24:B27)</f>
        <v>3994.05</v>
      </c>
      <c r="C23" s="13">
        <f>SUM(C24:C27)</f>
        <v>165.213</v>
      </c>
      <c r="D23" s="13">
        <f t="shared" si="0"/>
        <v>2.899292607210106</v>
      </c>
      <c r="E23" s="13">
        <v>169.75</v>
      </c>
      <c r="F23" s="31"/>
      <c r="G23" s="31"/>
    </row>
    <row r="24" spans="1:7" ht="15">
      <c r="A24" s="33" t="s">
        <v>85</v>
      </c>
      <c r="B24" s="13">
        <f>11+60+7</f>
        <v>78</v>
      </c>
      <c r="C24" s="13">
        <v>5.751</v>
      </c>
      <c r="D24" s="13">
        <f t="shared" si="0"/>
        <v>0.10092324323186022</v>
      </c>
      <c r="E24" s="13">
        <v>1.77</v>
      </c>
      <c r="F24" s="31"/>
      <c r="G24" s="31"/>
    </row>
    <row r="25" spans="1:7" ht="15">
      <c r="A25" s="33" t="s">
        <v>86</v>
      </c>
      <c r="B25" s="13">
        <f>2056.44+741.02+11.1</f>
        <v>2808.56</v>
      </c>
      <c r="C25" s="13">
        <v>100.919</v>
      </c>
      <c r="D25" s="13">
        <f t="shared" si="0"/>
        <v>1.7710090042977051</v>
      </c>
      <c r="E25" s="13">
        <v>102.62</v>
      </c>
      <c r="F25" s="31"/>
      <c r="G25" s="31"/>
    </row>
    <row r="26" spans="1:7" ht="15">
      <c r="A26" s="33" t="s">
        <v>87</v>
      </c>
      <c r="B26" s="13">
        <f>565.28+28.19+7.24</f>
        <v>600.71</v>
      </c>
      <c r="C26" s="13">
        <v>18.758</v>
      </c>
      <c r="D26" s="13">
        <f t="shared" si="0"/>
        <v>0.32918069840779585</v>
      </c>
      <c r="E26" s="13">
        <v>36.42</v>
      </c>
      <c r="F26" s="31"/>
      <c r="G26" s="31"/>
    </row>
    <row r="27" spans="1:7" ht="15">
      <c r="A27" s="33" t="s">
        <v>73</v>
      </c>
      <c r="B27" s="13">
        <f>3994.05-3487.27</f>
        <v>506.7800000000002</v>
      </c>
      <c r="C27" s="13">
        <v>39.785</v>
      </c>
      <c r="D27" s="13">
        <f t="shared" si="0"/>
        <v>0.6981796612727454</v>
      </c>
      <c r="E27" s="13">
        <v>28.94</v>
      </c>
      <c r="F27" s="31"/>
      <c r="G27" s="31"/>
    </row>
    <row r="28" spans="1:7" ht="15">
      <c r="A28" s="33" t="s">
        <v>88</v>
      </c>
      <c r="B28" s="13">
        <v>1311.13</v>
      </c>
      <c r="C28" s="13">
        <v>189.411</v>
      </c>
      <c r="D28" s="13">
        <f t="shared" si="0"/>
        <v>3.3239388669431187</v>
      </c>
      <c r="E28" s="13">
        <v>58.14</v>
      </c>
      <c r="F28" s="31"/>
      <c r="G28" s="31"/>
    </row>
    <row r="29" spans="1:7" ht="15">
      <c r="A29" s="33" t="s">
        <v>89</v>
      </c>
      <c r="B29" s="13">
        <v>135.81</v>
      </c>
      <c r="C29" s="13">
        <v>2.205</v>
      </c>
      <c r="D29" s="13">
        <f t="shared" si="0"/>
        <v>0.03869514020626878</v>
      </c>
      <c r="E29" s="13">
        <v>1.16</v>
      </c>
      <c r="F29" s="31"/>
      <c r="G29" s="31"/>
    </row>
    <row r="30" spans="1:7" ht="15">
      <c r="A30" s="37" t="s">
        <v>90</v>
      </c>
      <c r="B30" s="18">
        <f>+B22+B7</f>
        <v>53609.840000000004</v>
      </c>
      <c r="C30" s="18">
        <f>+C22+C7</f>
        <v>5698.39</v>
      </c>
      <c r="D30" s="18">
        <f>+C30/$C$30*100</f>
        <v>100</v>
      </c>
      <c r="E30" s="18">
        <v>4053.8</v>
      </c>
      <c r="F30" s="31"/>
      <c r="G30" s="32"/>
    </row>
    <row r="31" spans="1:7" ht="33.75" customHeight="1">
      <c r="A31" s="38" t="s">
        <v>20</v>
      </c>
      <c r="B31" s="38"/>
      <c r="C31" s="38"/>
      <c r="D31" s="38"/>
      <c r="E31" s="38"/>
      <c r="F31" s="20"/>
      <c r="G31" s="20"/>
    </row>
    <row r="32" spans="1:7" ht="15" customHeight="1">
      <c r="A32" s="21" t="s">
        <v>91</v>
      </c>
      <c r="B32" s="21"/>
      <c r="C32" s="21"/>
      <c r="D32" s="21"/>
      <c r="E32" s="21"/>
      <c r="F32" s="20"/>
      <c r="G32" s="20"/>
    </row>
    <row r="33" spans="1:7" ht="16.5" customHeight="1">
      <c r="A33" s="21" t="s">
        <v>92</v>
      </c>
      <c r="B33" s="21"/>
      <c r="C33" s="21"/>
      <c r="D33" s="21"/>
      <c r="E33" s="21"/>
      <c r="F33" s="20"/>
      <c r="G33" s="20"/>
    </row>
    <row r="34" spans="1:7" ht="16.5" customHeight="1">
      <c r="A34" s="21" t="s">
        <v>93</v>
      </c>
      <c r="B34" s="21"/>
      <c r="C34" s="21"/>
      <c r="D34" s="21"/>
      <c r="E34" s="21"/>
      <c r="F34" s="20"/>
      <c r="G34" s="20"/>
    </row>
    <row r="35" spans="1:7" ht="16.5" customHeight="1">
      <c r="A35" s="21" t="s">
        <v>94</v>
      </c>
      <c r="B35" s="21"/>
      <c r="C35" s="21"/>
      <c r="D35" s="21"/>
      <c r="E35" s="21"/>
      <c r="F35" s="20"/>
      <c r="G35" s="20"/>
    </row>
    <row r="36" spans="1:7" ht="16.5" customHeight="1">
      <c r="A36" s="20"/>
      <c r="B36" s="20"/>
      <c r="C36" s="20"/>
      <c r="D36" s="20"/>
      <c r="E36" s="20"/>
      <c r="F36" s="20"/>
      <c r="G36" s="20"/>
    </row>
    <row r="37" ht="15">
      <c r="A37" t="s">
        <v>24</v>
      </c>
    </row>
    <row r="38" spans="1:2" ht="15">
      <c r="A38" s="22" t="s">
        <v>25</v>
      </c>
      <c r="B38" s="22"/>
    </row>
    <row r="39" spans="1:2" ht="15">
      <c r="A39" s="22"/>
      <c r="B39" s="22"/>
    </row>
    <row r="40" spans="1:2" ht="15">
      <c r="A40" s="1" t="s">
        <v>0</v>
      </c>
      <c r="B40" s="22"/>
    </row>
    <row r="41" ht="15">
      <c r="A41" s="2" t="s">
        <v>95</v>
      </c>
    </row>
    <row r="42" spans="1:2" ht="15">
      <c r="A42" s="2" t="s">
        <v>96</v>
      </c>
      <c r="B42" s="2"/>
    </row>
    <row r="43" ht="15">
      <c r="A43" t="s">
        <v>4</v>
      </c>
    </row>
    <row r="44" spans="1:7" ht="51">
      <c r="A44" s="4" t="s">
        <v>5</v>
      </c>
      <c r="B44" s="5" t="s">
        <v>63</v>
      </c>
      <c r="C44" s="5" t="s">
        <v>64</v>
      </c>
      <c r="D44" s="5" t="s">
        <v>65</v>
      </c>
      <c r="E44" s="5" t="s">
        <v>66</v>
      </c>
      <c r="F44" s="7"/>
      <c r="G44" s="7"/>
    </row>
    <row r="45" spans="1:7" ht="15">
      <c r="A45" s="39"/>
      <c r="B45" s="39"/>
      <c r="C45" s="40"/>
      <c r="D45" s="40"/>
      <c r="E45" s="40"/>
      <c r="F45" s="31"/>
      <c r="G45" s="31"/>
    </row>
    <row r="46" spans="1:7" ht="15">
      <c r="A46" s="41" t="s">
        <v>97</v>
      </c>
      <c r="B46" s="42">
        <v>10027.09</v>
      </c>
      <c r="C46" s="13">
        <v>1081.272</v>
      </c>
      <c r="D46" s="13">
        <f>+C46/$C$58*100</f>
        <v>17.812150662442022</v>
      </c>
      <c r="E46" s="13">
        <v>751.485</v>
      </c>
      <c r="F46" s="31"/>
      <c r="G46" s="31"/>
    </row>
    <row r="47" spans="1:7" ht="15">
      <c r="A47" s="43"/>
      <c r="B47" s="44"/>
      <c r="C47" s="13"/>
      <c r="D47" s="13"/>
      <c r="E47" s="13"/>
      <c r="F47" s="31"/>
      <c r="G47" s="31"/>
    </row>
    <row r="48" spans="1:7" ht="15">
      <c r="A48" s="41" t="s">
        <v>98</v>
      </c>
      <c r="B48" s="42">
        <v>4654.78</v>
      </c>
      <c r="C48" s="13">
        <v>548.614</v>
      </c>
      <c r="D48" s="13">
        <f>+C48/$C$58*100</f>
        <v>9.037499559338418</v>
      </c>
      <c r="E48" s="13">
        <v>328.912</v>
      </c>
      <c r="F48" s="31"/>
      <c r="G48" s="31"/>
    </row>
    <row r="49" spans="1:7" ht="15">
      <c r="A49" s="43"/>
      <c r="B49" s="44"/>
      <c r="C49" s="13"/>
      <c r="D49" s="13"/>
      <c r="E49" s="13"/>
      <c r="F49" s="31"/>
      <c r="G49" s="31"/>
    </row>
    <row r="50" spans="1:7" ht="15">
      <c r="A50" s="41" t="s">
        <v>99</v>
      </c>
      <c r="B50" s="42">
        <v>33072.43</v>
      </c>
      <c r="C50" s="13">
        <v>3521.283</v>
      </c>
      <c r="D50" s="13">
        <f>+C50/$C$58*100</f>
        <v>58.007257490340855</v>
      </c>
      <c r="E50" s="13">
        <v>2607.122</v>
      </c>
      <c r="F50" s="31"/>
      <c r="G50" s="31"/>
    </row>
    <row r="51" spans="1:7" ht="15">
      <c r="A51" s="43"/>
      <c r="B51" s="44"/>
      <c r="C51" s="13"/>
      <c r="D51" s="13"/>
      <c r="E51" s="13"/>
      <c r="F51" s="31"/>
      <c r="G51" s="31"/>
    </row>
    <row r="52" spans="1:7" ht="15">
      <c r="A52" s="41" t="s">
        <v>100</v>
      </c>
      <c r="B52" s="42">
        <v>5576.55</v>
      </c>
      <c r="C52" s="13">
        <v>543.468</v>
      </c>
      <c r="D52" s="13">
        <f>+C52/$C$58*100</f>
        <v>8.952727802269958</v>
      </c>
      <c r="E52" s="13">
        <v>360.205</v>
      </c>
      <c r="F52" s="31"/>
      <c r="G52" s="31"/>
    </row>
    <row r="53" spans="1:7" ht="15">
      <c r="A53" s="43"/>
      <c r="B53" s="44"/>
      <c r="C53" s="13"/>
      <c r="D53" s="13"/>
      <c r="E53" s="13"/>
      <c r="F53" s="31"/>
      <c r="G53" s="31"/>
    </row>
    <row r="54" spans="1:7" ht="15">
      <c r="A54" s="41" t="s">
        <v>101</v>
      </c>
      <c r="B54" s="13">
        <v>278.98</v>
      </c>
      <c r="C54" s="13">
        <v>3.752</v>
      </c>
      <c r="D54" s="13">
        <f>+C54/$C$58*100</f>
        <v>0.06180793480778422</v>
      </c>
      <c r="E54" s="13">
        <v>6.083</v>
      </c>
      <c r="F54" s="31"/>
      <c r="G54" s="31"/>
    </row>
    <row r="55" spans="1:7" ht="15">
      <c r="A55" s="43"/>
      <c r="B55" s="13"/>
      <c r="C55" s="13"/>
      <c r="D55" s="13"/>
      <c r="E55" s="13"/>
      <c r="F55" s="31"/>
      <c r="G55" s="31"/>
    </row>
    <row r="56" spans="1:7" ht="15">
      <c r="A56" s="41" t="s">
        <v>102</v>
      </c>
      <c r="B56" s="13">
        <f>2720.54+427.78+4.62</f>
        <v>3152.9399999999996</v>
      </c>
      <c r="C56" s="13">
        <v>372.029</v>
      </c>
      <c r="D56" s="13">
        <f>+C56/$C$58*100</f>
        <v>6.1285565508009485</v>
      </c>
      <c r="E56" s="13">
        <v>288.292</v>
      </c>
      <c r="F56" s="31"/>
      <c r="G56" s="31"/>
    </row>
    <row r="57" spans="1:7" ht="15">
      <c r="A57" s="45"/>
      <c r="B57" s="46"/>
      <c r="C57" s="46"/>
      <c r="D57" s="46"/>
      <c r="E57" s="46"/>
      <c r="F57" s="31"/>
      <c r="G57" s="31"/>
    </row>
    <row r="58" spans="1:7" ht="15">
      <c r="A58" s="47" t="s">
        <v>103</v>
      </c>
      <c r="B58" s="48">
        <f>SUM(B46:B56)</f>
        <v>56762.770000000004</v>
      </c>
      <c r="C58" s="48">
        <f>SUM(C46:C56)</f>
        <v>6070.418000000001</v>
      </c>
      <c r="D58" s="48">
        <f>+C58/$C$58*100</f>
        <v>100</v>
      </c>
      <c r="E58" s="48">
        <v>4342.099</v>
      </c>
      <c r="F58" s="31"/>
      <c r="G58" s="31"/>
    </row>
    <row r="59" spans="1:7" ht="27" customHeight="1">
      <c r="A59" s="21" t="s">
        <v>20</v>
      </c>
      <c r="B59" s="21"/>
      <c r="C59" s="21"/>
      <c r="D59" s="21"/>
      <c r="E59" s="21"/>
      <c r="F59" s="20"/>
      <c r="G59" s="20"/>
    </row>
    <row r="60" spans="1:7" ht="15" customHeight="1">
      <c r="A60" s="21" t="s">
        <v>104</v>
      </c>
      <c r="B60" s="21"/>
      <c r="C60" s="21"/>
      <c r="D60" s="21"/>
      <c r="E60" s="21"/>
      <c r="F60" s="20"/>
      <c r="G60" s="20"/>
    </row>
    <row r="61" spans="1:7" ht="16.5" customHeight="1">
      <c r="A61" s="21" t="s">
        <v>92</v>
      </c>
      <c r="B61" s="21"/>
      <c r="C61" s="21"/>
      <c r="D61" s="21"/>
      <c r="E61" s="21"/>
      <c r="F61" s="20"/>
      <c r="G61" s="20"/>
    </row>
    <row r="62" spans="1:7" ht="19.5" customHeight="1">
      <c r="A62" s="21" t="s">
        <v>105</v>
      </c>
      <c r="B62" s="21"/>
      <c r="C62" s="21"/>
      <c r="D62" s="21"/>
      <c r="E62" s="21"/>
      <c r="F62" s="20"/>
      <c r="G62" s="20"/>
    </row>
    <row r="63" spans="1:7" ht="16.5" customHeight="1">
      <c r="A63" s="21" t="s">
        <v>94</v>
      </c>
      <c r="B63" s="21"/>
      <c r="C63" s="21"/>
      <c r="D63" s="21"/>
      <c r="E63" s="21"/>
      <c r="F63" s="20"/>
      <c r="G63" s="20"/>
    </row>
    <row r="64" spans="1:7" ht="16.5" customHeight="1">
      <c r="A64" s="20"/>
      <c r="B64" s="20"/>
      <c r="C64" s="20"/>
      <c r="D64" s="20"/>
      <c r="E64" s="20"/>
      <c r="F64" s="20"/>
      <c r="G64" s="20"/>
    </row>
    <row r="65" ht="15">
      <c r="A65">
        <f>A37</f>
        <v>0</v>
      </c>
    </row>
    <row r="66" spans="1:2" ht="15">
      <c r="A66" s="22" t="s">
        <v>25</v>
      </c>
      <c r="B66" s="22"/>
    </row>
    <row r="68" spans="1:2" ht="15">
      <c r="A68" s="1" t="s">
        <v>0</v>
      </c>
      <c r="B68" s="1"/>
    </row>
    <row r="69" spans="1:2" ht="15">
      <c r="A69" s="2" t="s">
        <v>60</v>
      </c>
      <c r="B69" s="2"/>
    </row>
    <row r="70" spans="1:2" ht="15">
      <c r="A70" s="2" t="s">
        <v>106</v>
      </c>
      <c r="B70" s="2"/>
    </row>
    <row r="71" spans="1:2" ht="15">
      <c r="A71" s="2" t="s">
        <v>62</v>
      </c>
      <c r="B71" s="2"/>
    </row>
    <row r="72" ht="15">
      <c r="A72" t="s">
        <v>4</v>
      </c>
    </row>
    <row r="73" spans="1:5" ht="51">
      <c r="A73" s="4" t="s">
        <v>5</v>
      </c>
      <c r="B73" s="5" t="s">
        <v>63</v>
      </c>
      <c r="C73" s="5" t="s">
        <v>64</v>
      </c>
      <c r="D73" s="5" t="s">
        <v>65</v>
      </c>
      <c r="E73" s="5" t="s">
        <v>66</v>
      </c>
    </row>
    <row r="74" spans="1:5" ht="15">
      <c r="A74" s="30" t="s">
        <v>67</v>
      </c>
      <c r="B74" s="9">
        <f>+B75+B76+B80+B81+B82+B83</f>
        <v>48168.850000000006</v>
      </c>
      <c r="C74" s="9">
        <f>+C75+C76+C80+C81+C82+C83</f>
        <v>53456.956</v>
      </c>
      <c r="D74" s="9">
        <f>+C74/$C$97*100</f>
        <v>93.8182173270949</v>
      </c>
      <c r="E74" s="9">
        <v>38901.254</v>
      </c>
    </row>
    <row r="75" spans="1:5" ht="15">
      <c r="A75" s="33" t="s">
        <v>68</v>
      </c>
      <c r="B75" s="13">
        <v>21433.69</v>
      </c>
      <c r="C75" s="13">
        <v>23917.085</v>
      </c>
      <c r="D75" s="13">
        <f aca="true" t="shared" si="1" ref="D75:D97">+C75/$C$97*100</f>
        <v>41.975047706805476</v>
      </c>
      <c r="E75" s="13">
        <v>17514.41</v>
      </c>
    </row>
    <row r="76" spans="1:5" ht="15">
      <c r="A76" s="33" t="s">
        <v>69</v>
      </c>
      <c r="B76" s="13">
        <f>SUM(B77:B79)</f>
        <v>6527.9000000000015</v>
      </c>
      <c r="C76" s="13">
        <f>SUM(C77:C79)</f>
        <v>7162.228</v>
      </c>
      <c r="D76" s="13">
        <f t="shared" si="1"/>
        <v>12.569878895652126</v>
      </c>
      <c r="E76" s="13">
        <v>5018.594</v>
      </c>
    </row>
    <row r="77" spans="1:5" ht="15">
      <c r="A77" s="33" t="s">
        <v>70</v>
      </c>
      <c r="B77" s="13">
        <v>1037.16</v>
      </c>
      <c r="C77" s="13">
        <v>994.442</v>
      </c>
      <c r="D77" s="13">
        <f t="shared" si="1"/>
        <v>1.7452691409363248</v>
      </c>
      <c r="E77" s="13">
        <v>682.094</v>
      </c>
    </row>
    <row r="78" spans="1:5" ht="15">
      <c r="A78" s="33" t="s">
        <v>72</v>
      </c>
      <c r="B78" s="13">
        <v>5699.59</v>
      </c>
      <c r="C78" s="13">
        <v>6405.58</v>
      </c>
      <c r="D78" s="13">
        <f t="shared" si="1"/>
        <v>11.241943827592662</v>
      </c>
      <c r="E78" s="13">
        <v>4479.29</v>
      </c>
    </row>
    <row r="79" spans="1:5" ht="15">
      <c r="A79" s="33" t="s">
        <v>73</v>
      </c>
      <c r="B79" s="13">
        <f>27961.59-21433.69-6736.75</f>
        <v>-208.84999999999854</v>
      </c>
      <c r="C79" s="13">
        <v>-237.794</v>
      </c>
      <c r="D79" s="13">
        <f t="shared" si="1"/>
        <v>-0.41733407287686203</v>
      </c>
      <c r="E79" s="13">
        <v>-142.79</v>
      </c>
    </row>
    <row r="80" spans="1:5" ht="15">
      <c r="A80" s="33" t="s">
        <v>74</v>
      </c>
      <c r="B80" s="13">
        <v>40.1</v>
      </c>
      <c r="C80" s="13">
        <v>23.421</v>
      </c>
      <c r="D80" s="13">
        <f t="shared" si="1"/>
        <v>0.04110440684310363</v>
      </c>
      <c r="E80" s="13">
        <v>20.02</v>
      </c>
    </row>
    <row r="81" spans="1:5" ht="15">
      <c r="A81" s="33" t="s">
        <v>75</v>
      </c>
      <c r="B81" s="13">
        <v>8527.81</v>
      </c>
      <c r="C81" s="13">
        <v>9872.471</v>
      </c>
      <c r="D81" s="13">
        <f t="shared" si="1"/>
        <v>17.326419219108583</v>
      </c>
      <c r="E81" s="13">
        <v>7120.05</v>
      </c>
    </row>
    <row r="82" spans="1:5" ht="15">
      <c r="A82" s="33" t="s">
        <v>76</v>
      </c>
      <c r="B82" s="13">
        <f>27.36+2387.22</f>
        <v>2414.58</v>
      </c>
      <c r="C82" s="13">
        <v>2586.105</v>
      </c>
      <c r="D82" s="13">
        <f t="shared" si="1"/>
        <v>4.538675208530144</v>
      </c>
      <c r="E82" s="13">
        <v>2026.69</v>
      </c>
    </row>
    <row r="83" spans="1:5" ht="15">
      <c r="A83" s="33" t="s">
        <v>77</v>
      </c>
      <c r="B83" s="13">
        <f>+B84+B85+B88</f>
        <v>9224.77</v>
      </c>
      <c r="C83" s="13">
        <f>+C84+C85+C88</f>
        <v>9895.646</v>
      </c>
      <c r="D83" s="13">
        <f t="shared" si="1"/>
        <v>17.36709189015546</v>
      </c>
      <c r="E83" s="13">
        <v>7201.490000000001</v>
      </c>
    </row>
    <row r="84" spans="1:5" ht="15">
      <c r="A84" s="33" t="s">
        <v>78</v>
      </c>
      <c r="B84" s="13">
        <v>4335.35</v>
      </c>
      <c r="C84" s="13">
        <v>4563.068</v>
      </c>
      <c r="D84" s="13">
        <f t="shared" si="1"/>
        <v>8.008291854521463</v>
      </c>
      <c r="E84" s="13">
        <v>3443.04</v>
      </c>
    </row>
    <row r="85" spans="1:5" ht="15">
      <c r="A85" s="33" t="s">
        <v>79</v>
      </c>
      <c r="B85" s="13">
        <f>SUM(B86:B87)</f>
        <v>4591.74</v>
      </c>
      <c r="C85" s="13">
        <f>SUM(C86:C87)</f>
        <v>4954.023</v>
      </c>
      <c r="D85" s="13">
        <f t="shared" si="1"/>
        <v>8.694427091161469</v>
      </c>
      <c r="E85" s="13">
        <v>3626.8900000000003</v>
      </c>
    </row>
    <row r="86" spans="1:5" ht="15">
      <c r="A86" s="33" t="s">
        <v>80</v>
      </c>
      <c r="B86" s="34">
        <f>4414.02</f>
        <v>4414.02</v>
      </c>
      <c r="C86" s="13">
        <v>4437.033</v>
      </c>
      <c r="D86" s="13">
        <f t="shared" si="1"/>
        <v>7.787097459898239</v>
      </c>
      <c r="E86" s="13">
        <v>3253.38</v>
      </c>
    </row>
    <row r="87" spans="1:5" ht="15">
      <c r="A87" s="33" t="s">
        <v>81</v>
      </c>
      <c r="B87" s="34">
        <f>4591.74-4414.02</f>
        <v>177.71999999999935</v>
      </c>
      <c r="C87" s="13">
        <v>516.99</v>
      </c>
      <c r="D87" s="13">
        <f t="shared" si="1"/>
        <v>0.9073296312632315</v>
      </c>
      <c r="E87" s="13">
        <v>373.51</v>
      </c>
    </row>
    <row r="88" spans="1:5" ht="15">
      <c r="A88" s="33" t="s">
        <v>82</v>
      </c>
      <c r="B88" s="34">
        <f>9224.77-8927.09</f>
        <v>297.6800000000003</v>
      </c>
      <c r="C88" s="13">
        <v>378.555</v>
      </c>
      <c r="D88" s="13">
        <f t="shared" si="1"/>
        <v>0.6643729444725287</v>
      </c>
      <c r="E88" s="13">
        <v>131.56</v>
      </c>
    </row>
    <row r="89" spans="1:5" ht="15">
      <c r="A89" s="35" t="s">
        <v>83</v>
      </c>
      <c r="B89" s="36">
        <f>+B90+B95+B96</f>
        <v>5440.990000000001</v>
      </c>
      <c r="C89" s="36">
        <f>+C90+C95+C96</f>
        <v>3522.3360000000002</v>
      </c>
      <c r="D89" s="36">
        <f t="shared" si="1"/>
        <v>6.181782672905097</v>
      </c>
      <c r="E89" s="36">
        <v>2119.4639999999995</v>
      </c>
    </row>
    <row r="90" spans="1:5" ht="15">
      <c r="A90" s="33" t="s">
        <v>84</v>
      </c>
      <c r="B90" s="13">
        <f>SUM(B91:B94)</f>
        <v>3994.05</v>
      </c>
      <c r="C90" s="13">
        <f>SUM(C91:C94)</f>
        <v>2133.1600000000003</v>
      </c>
      <c r="D90" s="13">
        <f t="shared" si="1"/>
        <v>3.7437460612883715</v>
      </c>
      <c r="E90" s="13">
        <v>1453.234</v>
      </c>
    </row>
    <row r="91" spans="1:5" ht="15">
      <c r="A91" s="33" t="s">
        <v>85</v>
      </c>
      <c r="B91" s="13">
        <f>11+60+7</f>
        <v>78</v>
      </c>
      <c r="C91" s="13">
        <v>48.715</v>
      </c>
      <c r="D91" s="13">
        <f t="shared" si="1"/>
        <v>0.08549597281763348</v>
      </c>
      <c r="E91" s="13">
        <v>32.574</v>
      </c>
    </row>
    <row r="92" spans="1:5" ht="15">
      <c r="A92" s="33" t="s">
        <v>86</v>
      </c>
      <c r="B92" s="13">
        <f>2056.44+741.02+11.1</f>
        <v>2808.56</v>
      </c>
      <c r="C92" s="13">
        <v>1312.389</v>
      </c>
      <c r="D92" s="13">
        <f t="shared" si="1"/>
        <v>2.3032736173696224</v>
      </c>
      <c r="E92" s="13">
        <v>895.05</v>
      </c>
    </row>
    <row r="93" spans="1:5" ht="15">
      <c r="A93" s="33" t="s">
        <v>87</v>
      </c>
      <c r="B93" s="13">
        <f>565.28+28.19+7.24</f>
        <v>600.71</v>
      </c>
      <c r="C93" s="13">
        <v>321.564</v>
      </c>
      <c r="D93" s="13">
        <f t="shared" si="1"/>
        <v>0.5643523966566661</v>
      </c>
      <c r="E93" s="13">
        <v>216.19</v>
      </c>
    </row>
    <row r="94" spans="1:5" ht="15">
      <c r="A94" s="33" t="s">
        <v>73</v>
      </c>
      <c r="B94" s="13">
        <f>3994.05-3487.27</f>
        <v>506.7800000000002</v>
      </c>
      <c r="C94" s="13">
        <v>450.492</v>
      </c>
      <c r="D94" s="13">
        <f t="shared" si="1"/>
        <v>0.790624074444449</v>
      </c>
      <c r="E94" s="13">
        <v>309.42</v>
      </c>
    </row>
    <row r="95" spans="1:5" ht="15">
      <c r="A95" s="33" t="s">
        <v>88</v>
      </c>
      <c r="B95" s="13">
        <v>1311.13</v>
      </c>
      <c r="C95" s="13">
        <v>1315.5</v>
      </c>
      <c r="D95" s="13">
        <f t="shared" si="1"/>
        <v>2.3087334956706727</v>
      </c>
      <c r="E95" s="13">
        <v>602.76</v>
      </c>
    </row>
    <row r="96" spans="1:5" ht="15">
      <c r="A96" s="33" t="s">
        <v>89</v>
      </c>
      <c r="B96" s="13">
        <v>135.81</v>
      </c>
      <c r="C96" s="13">
        <v>73.676</v>
      </c>
      <c r="D96" s="13">
        <f t="shared" si="1"/>
        <v>0.12930311594605282</v>
      </c>
      <c r="E96" s="13">
        <v>63.47</v>
      </c>
    </row>
    <row r="97" spans="1:5" ht="15">
      <c r="A97" s="37" t="s">
        <v>90</v>
      </c>
      <c r="B97" s="18">
        <f>+B89+B74</f>
        <v>53609.840000000004</v>
      </c>
      <c r="C97" s="18">
        <f>+C89+C74</f>
        <v>56979.292</v>
      </c>
      <c r="D97" s="18">
        <f t="shared" si="1"/>
        <v>100</v>
      </c>
      <c r="E97" s="18">
        <v>41020.718</v>
      </c>
    </row>
    <row r="98" spans="1:5" ht="28.5" customHeight="1">
      <c r="A98" s="38" t="s">
        <v>20</v>
      </c>
      <c r="B98" s="38"/>
      <c r="C98" s="38"/>
      <c r="D98" s="38"/>
      <c r="E98" s="38"/>
    </row>
    <row r="99" spans="1:5" ht="15" customHeight="1">
      <c r="A99" s="21" t="s">
        <v>107</v>
      </c>
      <c r="B99" s="21"/>
      <c r="C99" s="21"/>
      <c r="D99" s="21"/>
      <c r="E99" s="21"/>
    </row>
    <row r="100" spans="1:5" ht="15" customHeight="1">
      <c r="A100" s="21" t="s">
        <v>108</v>
      </c>
      <c r="B100" s="21"/>
      <c r="C100" s="21"/>
      <c r="D100" s="21"/>
      <c r="E100" s="21"/>
    </row>
    <row r="101" spans="1:5" ht="15" customHeight="1">
      <c r="A101" s="21" t="s">
        <v>93</v>
      </c>
      <c r="B101" s="21"/>
      <c r="C101" s="21"/>
      <c r="D101" s="21"/>
      <c r="E101" s="21"/>
    </row>
    <row r="102" spans="1:5" ht="15" customHeight="1">
      <c r="A102" s="21" t="s">
        <v>94</v>
      </c>
      <c r="B102" s="21"/>
      <c r="C102" s="21"/>
      <c r="D102" s="21"/>
      <c r="E102" s="21"/>
    </row>
    <row r="103" spans="1:5" ht="15">
      <c r="A103" s="21"/>
      <c r="B103" s="21"/>
      <c r="C103" s="21"/>
      <c r="D103" s="21"/>
      <c r="E103" s="21"/>
    </row>
    <row r="104" ht="15">
      <c r="A104">
        <f>A37</f>
        <v>0</v>
      </c>
    </row>
    <row r="105" spans="1:2" ht="15">
      <c r="A105" s="22" t="s">
        <v>25</v>
      </c>
      <c r="B105" s="22"/>
    </row>
    <row r="106" spans="1:2" ht="15">
      <c r="A106" s="22"/>
      <c r="B106" s="22"/>
    </row>
    <row r="107" spans="1:2" ht="15">
      <c r="A107" s="1" t="s">
        <v>0</v>
      </c>
      <c r="B107" s="22"/>
    </row>
    <row r="108" ht="15">
      <c r="A108" s="2" t="s">
        <v>109</v>
      </c>
    </row>
    <row r="109" spans="1:2" ht="15">
      <c r="A109" s="2" t="s">
        <v>96</v>
      </c>
      <c r="B109" s="2"/>
    </row>
    <row r="110" ht="15">
      <c r="A110" t="s">
        <v>4</v>
      </c>
    </row>
    <row r="111" spans="1:5" ht="51">
      <c r="A111" s="4" t="s">
        <v>5</v>
      </c>
      <c r="B111" s="5" t="s">
        <v>63</v>
      </c>
      <c r="C111" s="5" t="s">
        <v>64</v>
      </c>
      <c r="D111" s="5" t="s">
        <v>65</v>
      </c>
      <c r="E111" s="5" t="s">
        <v>66</v>
      </c>
    </row>
    <row r="112" spans="1:5" ht="15">
      <c r="A112" s="39"/>
      <c r="B112" s="39"/>
      <c r="C112" s="40"/>
      <c r="D112" s="40"/>
      <c r="E112" s="40"/>
    </row>
    <row r="113" spans="1:5" ht="15">
      <c r="A113" s="41" t="s">
        <v>97</v>
      </c>
      <c r="B113" s="42">
        <v>10027.09</v>
      </c>
      <c r="C113" s="13">
        <v>10519.402</v>
      </c>
      <c r="D113" s="13">
        <f>+C113/$C$125*100</f>
        <v>17.404707943318314</v>
      </c>
      <c r="E113" s="13">
        <v>7569.522</v>
      </c>
    </row>
    <row r="114" spans="1:5" ht="15">
      <c r="A114" s="43"/>
      <c r="B114" s="44"/>
      <c r="C114" s="13"/>
      <c r="D114" s="13"/>
      <c r="E114" s="13"/>
    </row>
    <row r="115" spans="1:5" ht="15">
      <c r="A115" s="41" t="s">
        <v>98</v>
      </c>
      <c r="B115" s="42">
        <v>4654.78</v>
      </c>
      <c r="C115" s="13">
        <v>5078.541</v>
      </c>
      <c r="D115" s="13">
        <f>+C115/$C$125*100</f>
        <v>8.40261859782217</v>
      </c>
      <c r="E115" s="13">
        <v>3271.023</v>
      </c>
    </row>
    <row r="116" spans="1:5" ht="15">
      <c r="A116" s="43"/>
      <c r="B116" s="44"/>
      <c r="C116" s="13"/>
      <c r="D116" s="13"/>
      <c r="E116" s="13"/>
    </row>
    <row r="117" spans="1:5" ht="15">
      <c r="A117" s="41" t="s">
        <v>99</v>
      </c>
      <c r="B117" s="42">
        <v>33072.43</v>
      </c>
      <c r="C117" s="13">
        <v>35916.488</v>
      </c>
      <c r="D117" s="13">
        <f>+C117/$C$125*100</f>
        <v>59.42504944574767</v>
      </c>
      <c r="E117" s="13">
        <v>26051.544</v>
      </c>
    </row>
    <row r="118" spans="1:5" ht="15">
      <c r="A118" s="43"/>
      <c r="B118" s="44"/>
      <c r="C118" s="13"/>
      <c r="D118" s="13"/>
      <c r="E118" s="13"/>
    </row>
    <row r="119" spans="1:5" ht="15">
      <c r="A119" s="41" t="s">
        <v>100</v>
      </c>
      <c r="B119" s="42">
        <v>5576.55</v>
      </c>
      <c r="C119" s="13">
        <v>5383.343</v>
      </c>
      <c r="D119" s="13">
        <f>+C119/$C$125*100</f>
        <v>8.90692386066309</v>
      </c>
      <c r="E119" s="13">
        <v>4088.378</v>
      </c>
    </row>
    <row r="120" spans="1:5" ht="15">
      <c r="A120" s="43"/>
      <c r="B120" s="44"/>
      <c r="C120" s="13"/>
      <c r="D120" s="13"/>
      <c r="E120" s="13"/>
    </row>
    <row r="121" spans="1:5" ht="15">
      <c r="A121" s="41" t="s">
        <v>101</v>
      </c>
      <c r="B121" s="13">
        <v>278.98</v>
      </c>
      <c r="C121" s="13">
        <v>81.52</v>
      </c>
      <c r="D121" s="13">
        <f>+C121/$C$125*100</f>
        <v>0.1348776091587059</v>
      </c>
      <c r="E121" s="13">
        <v>40.25</v>
      </c>
    </row>
    <row r="122" spans="1:5" ht="15">
      <c r="A122" s="43"/>
      <c r="B122" s="13"/>
      <c r="C122" s="13"/>
      <c r="D122" s="13"/>
      <c r="E122" s="13"/>
    </row>
    <row r="123" spans="1:5" ht="15">
      <c r="A123" s="41" t="s">
        <v>102</v>
      </c>
      <c r="B123" s="13">
        <f>2720.54+427.78+4.62</f>
        <v>3152.9399999999996</v>
      </c>
      <c r="C123" s="13">
        <v>3460.686</v>
      </c>
      <c r="D123" s="13">
        <f>+C123/$C$125*100</f>
        <v>5.725822543290055</v>
      </c>
      <c r="E123" s="13">
        <v>2645.492</v>
      </c>
    </row>
    <row r="124" spans="1:5" ht="15">
      <c r="A124" s="45"/>
      <c r="B124" s="46"/>
      <c r="C124" s="46"/>
      <c r="D124" s="46"/>
      <c r="E124" s="46"/>
    </row>
    <row r="125" spans="1:5" ht="15">
      <c r="A125" s="47" t="s">
        <v>103</v>
      </c>
      <c r="B125" s="48">
        <f>SUM(B113:B123)</f>
        <v>56762.770000000004</v>
      </c>
      <c r="C125" s="48">
        <f>SUM(C113:C123)</f>
        <v>60439.979999999996</v>
      </c>
      <c r="D125" s="48">
        <f>+C125/$C$125*100</f>
        <v>100</v>
      </c>
      <c r="E125" s="48">
        <v>43666.208999999995</v>
      </c>
    </row>
    <row r="126" spans="1:5" ht="32.25" customHeight="1">
      <c r="A126" s="21" t="s">
        <v>20</v>
      </c>
      <c r="B126" s="21"/>
      <c r="C126" s="21"/>
      <c r="D126" s="21"/>
      <c r="E126" s="21"/>
    </row>
    <row r="127" spans="1:5" ht="15" customHeight="1">
      <c r="A127" s="21" t="s">
        <v>107</v>
      </c>
      <c r="B127" s="21"/>
      <c r="C127" s="21"/>
      <c r="D127" s="21"/>
      <c r="E127" s="21"/>
    </row>
    <row r="128" spans="1:5" ht="15" customHeight="1">
      <c r="A128" s="21" t="s">
        <v>108</v>
      </c>
      <c r="B128" s="21"/>
      <c r="C128" s="21"/>
      <c r="D128" s="21"/>
      <c r="E128" s="21"/>
    </row>
    <row r="129" spans="1:5" ht="15" customHeight="1">
      <c r="A129" s="21" t="s">
        <v>105</v>
      </c>
      <c r="B129" s="21"/>
      <c r="C129" s="21"/>
      <c r="D129" s="21"/>
      <c r="E129" s="21"/>
    </row>
    <row r="130" spans="1:5" ht="15" customHeight="1">
      <c r="A130" s="21" t="s">
        <v>94</v>
      </c>
      <c r="B130" s="21"/>
      <c r="C130" s="21"/>
      <c r="D130" s="21"/>
      <c r="E130" s="21"/>
    </row>
    <row r="131" spans="1:5" ht="15">
      <c r="A131" s="20"/>
      <c r="B131" s="20"/>
      <c r="C131" s="20"/>
      <c r="D131" s="20"/>
      <c r="E131" s="20"/>
    </row>
    <row r="132" ht="15">
      <c r="A132">
        <f>A37</f>
        <v>0</v>
      </c>
    </row>
    <row r="133" spans="1:2" ht="15">
      <c r="A133" s="22" t="s">
        <v>25</v>
      </c>
      <c r="B133" s="22"/>
    </row>
  </sheetData>
  <sheetProtection selectLockedCells="1" selectUnlockedCells="1"/>
  <mergeCells count="21">
    <mergeCell ref="A31:E31"/>
    <mergeCell ref="A32:E32"/>
    <mergeCell ref="A33:E33"/>
    <mergeCell ref="A34:E34"/>
    <mergeCell ref="A35:E35"/>
    <mergeCell ref="A59:E59"/>
    <mergeCell ref="A60:E60"/>
    <mergeCell ref="A61:E61"/>
    <mergeCell ref="A62:E62"/>
    <mergeCell ref="A63:E63"/>
    <mergeCell ref="A98:E98"/>
    <mergeCell ref="A99:E99"/>
    <mergeCell ref="A100:E100"/>
    <mergeCell ref="A101:E101"/>
    <mergeCell ref="A102:E102"/>
    <mergeCell ref="A103:E103"/>
    <mergeCell ref="A126:E126"/>
    <mergeCell ref="A127:E127"/>
    <mergeCell ref="A128:E128"/>
    <mergeCell ref="A129:E129"/>
    <mergeCell ref="A130:E130"/>
  </mergeCells>
  <printOptions/>
  <pageMargins left="0.5118055555555555" right="0.31527777777777777" top="0.5513888888888889" bottom="0.4722222222222222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workbookViewId="0" topLeftCell="A1">
      <selection activeCell="D21" sqref="D21"/>
    </sheetView>
  </sheetViews>
  <sheetFormatPr defaultColWidth="11.421875" defaultRowHeight="15"/>
  <cols>
    <col min="1" max="1" width="35.2812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110</v>
      </c>
      <c r="B3" s="2"/>
    </row>
    <row r="4" spans="1:2" ht="15">
      <c r="A4" s="2" t="s">
        <v>111</v>
      </c>
      <c r="B4" s="2"/>
    </row>
    <row r="5" ht="15">
      <c r="A5" t="s">
        <v>4</v>
      </c>
    </row>
    <row r="6" spans="1:4" ht="25.5">
      <c r="A6" s="4" t="s">
        <v>5</v>
      </c>
      <c r="B6" s="5" t="s">
        <v>112</v>
      </c>
      <c r="C6" s="5" t="s">
        <v>113</v>
      </c>
      <c r="D6" s="5" t="s">
        <v>114</v>
      </c>
    </row>
    <row r="7" spans="1:4" ht="16.5" customHeight="1">
      <c r="A7" s="12" t="s">
        <v>115</v>
      </c>
      <c r="B7" s="13">
        <v>657.432</v>
      </c>
      <c r="C7" s="13">
        <f aca="true" t="shared" si="0" ref="C7:C13">+B7/$B$13*100</f>
        <v>10.707488867538652</v>
      </c>
      <c r="D7" s="13">
        <v>519.58</v>
      </c>
    </row>
    <row r="8" spans="1:4" ht="16.5" customHeight="1">
      <c r="A8" s="12" t="s">
        <v>116</v>
      </c>
      <c r="B8" s="13">
        <v>1106.22</v>
      </c>
      <c r="C8" s="13">
        <f t="shared" si="0"/>
        <v>18.0168265844203</v>
      </c>
      <c r="D8" s="13">
        <v>862.1</v>
      </c>
    </row>
    <row r="9" spans="1:4" ht="16.5" customHeight="1">
      <c r="A9" s="12" t="s">
        <v>117</v>
      </c>
      <c r="B9" s="13">
        <v>1492.621</v>
      </c>
      <c r="C9" s="13">
        <f t="shared" si="0"/>
        <v>24.310077302222</v>
      </c>
      <c r="D9" s="13">
        <v>1066.83</v>
      </c>
    </row>
    <row r="10" spans="1:4" ht="16.5" customHeight="1">
      <c r="A10" s="12" t="s">
        <v>118</v>
      </c>
      <c r="B10" s="13">
        <v>2286.978</v>
      </c>
      <c r="C10" s="13">
        <f t="shared" si="0"/>
        <v>37.24764154362096</v>
      </c>
      <c r="D10" s="13">
        <v>1666.98</v>
      </c>
    </row>
    <row r="11" spans="1:4" ht="16.5" customHeight="1">
      <c r="A11" s="12" t="s">
        <v>119</v>
      </c>
      <c r="B11" s="13">
        <v>222.697</v>
      </c>
      <c r="C11" s="13">
        <f t="shared" si="0"/>
        <v>3.6270300933545294</v>
      </c>
      <c r="D11" s="13">
        <f>48.59+64.87</f>
        <v>113.46000000000001</v>
      </c>
    </row>
    <row r="12" spans="1:4" ht="16.5" customHeight="1">
      <c r="A12" s="12" t="s">
        <v>120</v>
      </c>
      <c r="B12" s="13">
        <v>373.979</v>
      </c>
      <c r="C12" s="13">
        <f t="shared" si="0"/>
        <v>6.090935608843557</v>
      </c>
      <c r="D12" s="13">
        <v>241.66599999999997</v>
      </c>
    </row>
    <row r="13" spans="1:4" ht="15">
      <c r="A13" s="47" t="s">
        <v>103</v>
      </c>
      <c r="B13" s="48">
        <f>SUM(B7:B12)</f>
        <v>6139.927000000001</v>
      </c>
      <c r="C13" s="48">
        <f t="shared" si="0"/>
        <v>100</v>
      </c>
      <c r="D13" s="48">
        <f>SUM(D7:D12)</f>
        <v>4470.616</v>
      </c>
    </row>
    <row r="14" ht="15">
      <c r="A14" t="s">
        <v>121</v>
      </c>
    </row>
    <row r="15" ht="15">
      <c r="A15" t="s">
        <v>122</v>
      </c>
    </row>
    <row r="16" ht="15">
      <c r="A16" t="s">
        <v>123</v>
      </c>
    </row>
    <row r="18" ht="15">
      <c r="A18" t="s">
        <v>124</v>
      </c>
    </row>
    <row r="19" ht="15">
      <c r="A19" s="22" t="s">
        <v>125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workbookViewId="0" topLeftCell="A1">
      <selection activeCell="A89" sqref="A89"/>
    </sheetView>
  </sheetViews>
  <sheetFormatPr defaultColWidth="11.421875" defaultRowHeight="15"/>
  <cols>
    <col min="1" max="1" width="5.7109375" style="0" customWidth="1"/>
    <col min="2" max="2" width="54.57421875" style="0" customWidth="1"/>
    <col min="3" max="3" width="22.57421875" style="0" customWidth="1"/>
    <col min="4" max="4" width="23.8515625" style="0" customWidth="1"/>
    <col min="5" max="5" width="20.7109375" style="0" customWidth="1"/>
    <col min="6" max="7" width="21.7109375" style="0" customWidth="1"/>
    <col min="8" max="8" width="18.7109375" style="0" customWidth="1"/>
    <col min="9" max="9" width="16.7109375" style="0" customWidth="1"/>
  </cols>
  <sheetData>
    <row r="1" spans="1:6" ht="15" customHeight="1">
      <c r="A1" s="49"/>
      <c r="B1" s="49"/>
      <c r="C1" s="49"/>
      <c r="D1" s="49"/>
      <c r="E1" s="49"/>
      <c r="F1" s="49"/>
    </row>
    <row r="2" spans="1:6" ht="18.75">
      <c r="A2" s="50" t="s">
        <v>0</v>
      </c>
      <c r="B2" s="49"/>
      <c r="C2" s="49"/>
      <c r="D2" s="49"/>
      <c r="E2" s="49"/>
      <c r="F2" s="49"/>
    </row>
    <row r="3" spans="1:6" ht="15">
      <c r="A3" s="51" t="s">
        <v>126</v>
      </c>
      <c r="B3" s="52"/>
      <c r="C3" s="52"/>
      <c r="D3" s="52"/>
      <c r="E3" s="52"/>
      <c r="F3" s="52"/>
    </row>
    <row r="4" spans="1:6" ht="15.75" customHeight="1">
      <c r="A4" s="51" t="s">
        <v>127</v>
      </c>
      <c r="B4" s="51"/>
      <c r="C4" s="51"/>
      <c r="D4" s="53"/>
      <c r="E4" s="53"/>
      <c r="F4" s="53"/>
    </row>
    <row r="5" spans="1:6" ht="15.75">
      <c r="A5" s="54" t="s">
        <v>128</v>
      </c>
      <c r="B5" s="55"/>
      <c r="C5" s="55"/>
      <c r="D5" s="55"/>
      <c r="E5" s="55"/>
      <c r="F5" s="55"/>
    </row>
    <row r="6" spans="1:6" ht="15.75">
      <c r="A6" s="56"/>
      <c r="B6" s="57"/>
      <c r="C6" s="56"/>
      <c r="D6" s="58"/>
      <c r="E6" s="56"/>
      <c r="F6" s="59"/>
    </row>
    <row r="7" spans="1:6" ht="15">
      <c r="A7" s="60"/>
      <c r="B7" s="61" t="s">
        <v>5</v>
      </c>
      <c r="C7" s="62" t="s">
        <v>129</v>
      </c>
      <c r="D7" s="62" t="s">
        <v>130</v>
      </c>
      <c r="E7" s="63" t="s">
        <v>131</v>
      </c>
      <c r="F7" s="64" t="s">
        <v>103</v>
      </c>
    </row>
    <row r="8" spans="1:6" ht="15">
      <c r="A8" s="60"/>
      <c r="B8" s="61"/>
      <c r="C8" s="62" t="s">
        <v>132</v>
      </c>
      <c r="D8" s="62" t="s">
        <v>133</v>
      </c>
      <c r="E8" s="63" t="s">
        <v>134</v>
      </c>
      <c r="F8" s="64"/>
    </row>
    <row r="9" spans="1:6" ht="15.75">
      <c r="A9" s="65"/>
      <c r="B9" s="66"/>
      <c r="C9" s="65"/>
      <c r="D9" s="65"/>
      <c r="E9" s="65"/>
      <c r="F9" s="67"/>
    </row>
    <row r="10" spans="1:6" ht="15.75">
      <c r="A10" s="60"/>
      <c r="B10" s="68"/>
      <c r="C10" s="68"/>
      <c r="D10" s="68" t="s">
        <v>71</v>
      </c>
      <c r="E10" s="68"/>
      <c r="F10" s="69"/>
    </row>
    <row r="11" spans="1:6" ht="15">
      <c r="A11" s="70" t="s">
        <v>135</v>
      </c>
      <c r="B11" s="71" t="s">
        <v>136</v>
      </c>
      <c r="C11" s="72">
        <f>SUM(C12:C15)</f>
        <v>40060709387.59</v>
      </c>
      <c r="D11" s="72">
        <f>SUM(D12:D15)</f>
        <v>4953871674.37</v>
      </c>
      <c r="E11" s="72">
        <f>SUM(E12:E15)</f>
        <v>10452693441.539999</v>
      </c>
      <c r="F11" s="73">
        <f aca="true" t="shared" si="0" ref="F11:F20">SUM(C11:E11)</f>
        <v>55467274503.5</v>
      </c>
    </row>
    <row r="12" spans="1:6" s="78" customFormat="1" ht="15">
      <c r="A12" s="74"/>
      <c r="B12" s="75" t="s">
        <v>137</v>
      </c>
      <c r="C12" s="76">
        <v>38026515793.45</v>
      </c>
      <c r="D12" s="76">
        <v>504178519.56</v>
      </c>
      <c r="E12" s="76">
        <v>347202417.03</v>
      </c>
      <c r="F12" s="77">
        <f t="shared" si="0"/>
        <v>38877896730.03999</v>
      </c>
    </row>
    <row r="13" spans="1:6" s="78" customFormat="1" ht="15">
      <c r="A13" s="74"/>
      <c r="B13" s="75" t="s">
        <v>138</v>
      </c>
      <c r="C13" s="76">
        <v>4778239.24</v>
      </c>
      <c r="D13" s="76">
        <v>0</v>
      </c>
      <c r="E13" s="76">
        <v>10043067734.81</v>
      </c>
      <c r="F13" s="77">
        <f t="shared" si="0"/>
        <v>10047845974.05</v>
      </c>
    </row>
    <row r="14" spans="1:6" s="78" customFormat="1" ht="15">
      <c r="A14" s="74"/>
      <c r="B14" s="75" t="s">
        <v>139</v>
      </c>
      <c r="C14" s="76">
        <v>215471084.02</v>
      </c>
      <c r="D14" s="76">
        <v>3335132517.1</v>
      </c>
      <c r="E14" s="76">
        <v>5979427.56</v>
      </c>
      <c r="F14" s="77">
        <f t="shared" si="0"/>
        <v>3556583028.68</v>
      </c>
    </row>
    <row r="15" spans="1:6" s="78" customFormat="1" ht="15">
      <c r="A15" s="74"/>
      <c r="B15" s="75" t="s">
        <v>140</v>
      </c>
      <c r="C15" s="76">
        <v>1813944270.88</v>
      </c>
      <c r="D15" s="76">
        <v>1114560637.71</v>
      </c>
      <c r="E15" s="76">
        <v>56443862.14</v>
      </c>
      <c r="F15" s="77">
        <f t="shared" si="0"/>
        <v>2984948770.7300005</v>
      </c>
    </row>
    <row r="16" spans="1:6" ht="15">
      <c r="A16" s="70" t="s">
        <v>141</v>
      </c>
      <c r="B16" s="71" t="s">
        <v>67</v>
      </c>
      <c r="C16" s="72">
        <f>SUM(C17:C23)</f>
        <v>36547537745.020004</v>
      </c>
      <c r="D16" s="72">
        <f>SUM(D17:D23)</f>
        <v>4520607020.88</v>
      </c>
      <c r="E16" s="72">
        <f>SUM(E17:E23)</f>
        <v>11153421435.119999</v>
      </c>
      <c r="F16" s="73">
        <f t="shared" si="0"/>
        <v>52221566201.020004</v>
      </c>
    </row>
    <row r="17" spans="1:6" s="78" customFormat="1" ht="15">
      <c r="A17" s="74"/>
      <c r="B17" s="75" t="s">
        <v>142</v>
      </c>
      <c r="C17" s="76">
        <v>23132262886.11</v>
      </c>
      <c r="D17" s="76">
        <v>634074638.28</v>
      </c>
      <c r="E17" s="76">
        <v>150747127.56</v>
      </c>
      <c r="F17" s="77">
        <f t="shared" si="0"/>
        <v>23917084651.95</v>
      </c>
    </row>
    <row r="18" spans="1:6" s="78" customFormat="1" ht="15">
      <c r="A18" s="74"/>
      <c r="B18" s="75" t="s">
        <v>143</v>
      </c>
      <c r="C18" s="76">
        <v>3021700600.6</v>
      </c>
      <c r="D18" s="76">
        <v>1194666088.8</v>
      </c>
      <c r="E18" s="76">
        <v>2945861928.93</v>
      </c>
      <c r="F18" s="77">
        <f t="shared" si="0"/>
        <v>7162228618.33</v>
      </c>
    </row>
    <row r="19" spans="1:6" s="78" customFormat="1" ht="15">
      <c r="A19" s="74"/>
      <c r="B19" s="75" t="s">
        <v>144</v>
      </c>
      <c r="C19" s="76">
        <v>23357054.09</v>
      </c>
      <c r="D19" s="76">
        <v>64108.92</v>
      </c>
      <c r="E19" s="76">
        <v>0</v>
      </c>
      <c r="F19" s="77">
        <f t="shared" si="0"/>
        <v>23421163.01</v>
      </c>
    </row>
    <row r="20" spans="1:6" s="78" customFormat="1" ht="15">
      <c r="A20" s="74"/>
      <c r="B20" s="75" t="s">
        <v>145</v>
      </c>
      <c r="C20" s="79"/>
      <c r="D20" s="80"/>
      <c r="E20" s="80"/>
      <c r="F20" s="81">
        <f t="shared" si="0"/>
        <v>0</v>
      </c>
    </row>
    <row r="21" spans="1:6" s="78" customFormat="1" ht="15">
      <c r="A21" s="74"/>
      <c r="B21" s="75" t="s">
        <v>146</v>
      </c>
      <c r="C21" s="79">
        <v>581434631.24</v>
      </c>
      <c r="D21" s="76">
        <v>0</v>
      </c>
      <c r="E21" s="76">
        <v>8055645570.47</v>
      </c>
      <c r="F21" s="77">
        <f>SUM(C21:E21)</f>
        <v>8637080201.710001</v>
      </c>
    </row>
    <row r="22" spans="1:6" s="78" customFormat="1" ht="15">
      <c r="A22" s="74"/>
      <c r="B22" s="75" t="s">
        <v>147</v>
      </c>
      <c r="C22" s="76">
        <v>10057208.31</v>
      </c>
      <c r="D22" s="76">
        <v>2576047700.48</v>
      </c>
      <c r="E22" s="76">
        <v>0</v>
      </c>
      <c r="F22" s="77">
        <f>SUM(C22:E22)</f>
        <v>2586104908.79</v>
      </c>
    </row>
    <row r="23" spans="1:6" s="78" customFormat="1" ht="15">
      <c r="A23" s="74"/>
      <c r="B23" s="75" t="s">
        <v>148</v>
      </c>
      <c r="C23" s="76">
        <v>9778725364.67</v>
      </c>
      <c r="D23" s="76">
        <v>115754484.4</v>
      </c>
      <c r="E23" s="76">
        <v>1166808.16</v>
      </c>
      <c r="F23" s="77">
        <f>SUM(C23:E23)</f>
        <v>9895646657.23</v>
      </c>
    </row>
    <row r="24" spans="1:6" ht="15">
      <c r="A24" s="70" t="s">
        <v>149</v>
      </c>
      <c r="B24" s="71" t="s">
        <v>150</v>
      </c>
      <c r="C24" s="72" t="s">
        <v>71</v>
      </c>
      <c r="D24" s="72"/>
      <c r="E24" s="72"/>
      <c r="F24" s="73"/>
    </row>
    <row r="25" spans="1:6" ht="15">
      <c r="A25" s="70" t="s">
        <v>71</v>
      </c>
      <c r="B25" s="71" t="s">
        <v>151</v>
      </c>
      <c r="C25" s="72">
        <f>+C11-C16</f>
        <v>3513171642.569992</v>
      </c>
      <c r="D25" s="72">
        <f>+D11-D16</f>
        <v>433264653.4899998</v>
      </c>
      <c r="E25" s="72">
        <f>+E11-E16</f>
        <v>-700727993.5799999</v>
      </c>
      <c r="F25" s="73">
        <f aca="true" t="shared" si="1" ref="F25:F32">SUM(C25:E25)</f>
        <v>3245708302.479992</v>
      </c>
    </row>
    <row r="26" spans="1:6" ht="15">
      <c r="A26" s="70" t="s">
        <v>152</v>
      </c>
      <c r="B26" s="71" t="s">
        <v>153</v>
      </c>
      <c r="C26" s="82">
        <v>1493944277.15</v>
      </c>
      <c r="D26" s="82">
        <v>94349583.95</v>
      </c>
      <c r="E26" s="82">
        <v>0</v>
      </c>
      <c r="F26" s="73">
        <f t="shared" si="1"/>
        <v>1588293861.1000001</v>
      </c>
    </row>
    <row r="27" spans="1:6" ht="15">
      <c r="A27" s="70" t="s">
        <v>154</v>
      </c>
      <c r="B27" s="71" t="s">
        <v>83</v>
      </c>
      <c r="C27" s="72">
        <f>SUM(C28:C30)</f>
        <v>2492783448.04</v>
      </c>
      <c r="D27" s="72">
        <f>SUM(D28:D30)</f>
        <v>1016473649.1899999</v>
      </c>
      <c r="E27" s="72">
        <f>SUM(E28:E30)</f>
        <v>13079427.34</v>
      </c>
      <c r="F27" s="73">
        <f t="shared" si="1"/>
        <v>3522336524.5699997</v>
      </c>
    </row>
    <row r="28" spans="1:6" s="78" customFormat="1" ht="15">
      <c r="A28" s="74"/>
      <c r="B28" s="75" t="s">
        <v>155</v>
      </c>
      <c r="C28" s="76">
        <v>1210271970.3</v>
      </c>
      <c r="D28" s="76">
        <v>918595478.79</v>
      </c>
      <c r="E28" s="76">
        <v>4293072.42</v>
      </c>
      <c r="F28" s="77">
        <f t="shared" si="1"/>
        <v>2133160521.5099998</v>
      </c>
    </row>
    <row r="29" spans="1:6" s="78" customFormat="1" ht="15">
      <c r="A29" s="74"/>
      <c r="B29" s="75" t="s">
        <v>156</v>
      </c>
      <c r="C29" s="76">
        <v>1267835680.1</v>
      </c>
      <c r="D29" s="76">
        <v>38878170.4</v>
      </c>
      <c r="E29" s="76">
        <v>8786354.92</v>
      </c>
      <c r="F29" s="77">
        <f t="shared" si="1"/>
        <v>1315500205.4199998</v>
      </c>
    </row>
    <row r="30" spans="1:6" s="78" customFormat="1" ht="15">
      <c r="A30" s="74"/>
      <c r="B30" s="75" t="s">
        <v>157</v>
      </c>
      <c r="C30" s="76">
        <v>14675797.64</v>
      </c>
      <c r="D30" s="76">
        <v>59000000</v>
      </c>
      <c r="E30" s="76">
        <v>0</v>
      </c>
      <c r="F30" s="77">
        <f t="shared" si="1"/>
        <v>73675797.64</v>
      </c>
    </row>
    <row r="31" spans="1:6" ht="15">
      <c r="A31" s="70" t="s">
        <v>158</v>
      </c>
      <c r="B31" s="71" t="s">
        <v>159</v>
      </c>
      <c r="C31" s="72">
        <f>+C11+C26</f>
        <v>41554653664.74</v>
      </c>
      <c r="D31" s="72">
        <f>+D11+D26</f>
        <v>5048221258.32</v>
      </c>
      <c r="E31" s="72">
        <f>+E11+E26</f>
        <v>10452693441.539999</v>
      </c>
      <c r="F31" s="73">
        <f t="shared" si="1"/>
        <v>57055568364.6</v>
      </c>
    </row>
    <row r="32" spans="1:6" ht="15">
      <c r="A32" s="70" t="s">
        <v>160</v>
      </c>
      <c r="B32" s="71" t="s">
        <v>161</v>
      </c>
      <c r="C32" s="72">
        <f>+C16+C27</f>
        <v>39040321193.060005</v>
      </c>
      <c r="D32" s="72">
        <f>+D16+D27</f>
        <v>5537080670.07</v>
      </c>
      <c r="E32" s="72">
        <f>+E16+E27</f>
        <v>11166500862.46</v>
      </c>
      <c r="F32" s="73">
        <f t="shared" si="1"/>
        <v>55743902725.590004</v>
      </c>
    </row>
    <row r="33" spans="1:6" ht="15">
      <c r="A33" s="70" t="s">
        <v>162</v>
      </c>
      <c r="B33" s="71" t="s">
        <v>163</v>
      </c>
      <c r="C33" s="72"/>
      <c r="D33" s="72"/>
      <c r="E33" s="72"/>
      <c r="F33" s="73"/>
    </row>
    <row r="34" spans="1:6" ht="15">
      <c r="A34" s="70"/>
      <c r="B34" s="71" t="s">
        <v>164</v>
      </c>
      <c r="C34" s="72"/>
      <c r="D34" s="72"/>
      <c r="E34" s="72"/>
      <c r="F34" s="73"/>
    </row>
    <row r="35" spans="1:9" ht="15">
      <c r="A35" s="70"/>
      <c r="B35" s="71" t="s">
        <v>165</v>
      </c>
      <c r="C35" s="72">
        <f>+C31-C32</f>
        <v>2514332471.6799927</v>
      </c>
      <c r="D35" s="72">
        <f>+D31-D32</f>
        <v>-488859411.75</v>
      </c>
      <c r="E35" s="72">
        <f>+E31-E32</f>
        <v>-713807420.9200001</v>
      </c>
      <c r="F35" s="73">
        <f>SUM(C35:E35)</f>
        <v>1311665639.0099926</v>
      </c>
      <c r="I35" s="83"/>
    </row>
    <row r="36" spans="1:9" ht="15">
      <c r="A36" s="70" t="s">
        <v>166</v>
      </c>
      <c r="B36" s="71" t="s">
        <v>167</v>
      </c>
      <c r="C36" s="84"/>
      <c r="D36" s="84"/>
      <c r="E36" s="85"/>
      <c r="F36" s="86"/>
      <c r="I36" s="83"/>
    </row>
    <row r="37" spans="1:9" ht="15">
      <c r="A37" s="70"/>
      <c r="B37" s="71" t="s">
        <v>168</v>
      </c>
      <c r="C37" s="84"/>
      <c r="D37" s="84"/>
      <c r="E37" s="72">
        <v>1235390914.66</v>
      </c>
      <c r="F37" s="73">
        <f>SUM(C37:E37)</f>
        <v>1235390914.66</v>
      </c>
      <c r="I37" s="83"/>
    </row>
    <row r="38" spans="1:9" ht="15">
      <c r="A38" s="70" t="s">
        <v>169</v>
      </c>
      <c r="B38" s="71" t="s">
        <v>170</v>
      </c>
      <c r="C38" s="84"/>
      <c r="D38" s="84"/>
      <c r="E38" s="84"/>
      <c r="F38" s="87"/>
      <c r="I38" s="83"/>
    </row>
    <row r="39" spans="1:9" ht="15">
      <c r="A39" s="70"/>
      <c r="B39" s="71" t="s">
        <v>164</v>
      </c>
      <c r="C39" s="84"/>
      <c r="D39" s="84"/>
      <c r="E39" s="84"/>
      <c r="F39" s="87"/>
      <c r="I39" s="83"/>
    </row>
    <row r="40" spans="1:9" ht="15">
      <c r="A40" s="70"/>
      <c r="B40" s="71" t="s">
        <v>171</v>
      </c>
      <c r="C40" s="72">
        <f>+C35-C36</f>
        <v>2514332471.6799927</v>
      </c>
      <c r="D40" s="72">
        <f>+D35-D36</f>
        <v>-488859411.75</v>
      </c>
      <c r="E40" s="72">
        <f>+E35-E37</f>
        <v>-1949198335.5800002</v>
      </c>
      <c r="F40" s="73">
        <f aca="true" t="shared" si="2" ref="F40:F65">SUM(C40:E40)</f>
        <v>76274724.34999275</v>
      </c>
      <c r="I40" s="83"/>
    </row>
    <row r="41" spans="1:9" s="2" customFormat="1" ht="15">
      <c r="A41" s="88" t="s">
        <v>172</v>
      </c>
      <c r="B41" s="71" t="s">
        <v>173</v>
      </c>
      <c r="C41" s="82">
        <v>525562635.42</v>
      </c>
      <c r="D41" s="82">
        <v>1196967412.45</v>
      </c>
      <c r="E41" s="82">
        <v>1148954926.04</v>
      </c>
      <c r="F41" s="73">
        <f t="shared" si="2"/>
        <v>2871484973.91</v>
      </c>
      <c r="I41" s="89"/>
    </row>
    <row r="42" spans="1:9" s="2" customFormat="1" ht="15">
      <c r="A42" s="88" t="s">
        <v>174</v>
      </c>
      <c r="B42" s="71" t="s">
        <v>175</v>
      </c>
      <c r="C42" s="82">
        <v>2480225202.29</v>
      </c>
      <c r="D42" s="82">
        <v>588784480.46</v>
      </c>
      <c r="E42" s="82">
        <v>0</v>
      </c>
      <c r="F42" s="73">
        <f t="shared" si="2"/>
        <v>3069009682.75</v>
      </c>
      <c r="H42" s="90"/>
      <c r="I42" s="89"/>
    </row>
    <row r="43" spans="1:9" ht="15">
      <c r="A43" s="88" t="s">
        <v>176</v>
      </c>
      <c r="B43" s="71" t="s">
        <v>177</v>
      </c>
      <c r="C43" s="72">
        <f>+C35+C41-C42</f>
        <v>559669904.8099928</v>
      </c>
      <c r="D43" s="72">
        <f>+D35+D41-D42</f>
        <v>119323520.24000001</v>
      </c>
      <c r="E43" s="72">
        <f>+E40+E41-E42</f>
        <v>-800243409.5400002</v>
      </c>
      <c r="F43" s="73">
        <f t="shared" si="2"/>
        <v>-121249984.4900074</v>
      </c>
      <c r="I43" s="83"/>
    </row>
    <row r="44" spans="1:6" ht="15">
      <c r="A44" s="70" t="s">
        <v>178</v>
      </c>
      <c r="B44" s="91" t="s">
        <v>179</v>
      </c>
      <c r="C44" s="92">
        <f>+C45+C56+C66</f>
        <v>4088321333.57</v>
      </c>
      <c r="D44" s="92">
        <f>+D45+D56+D66</f>
        <v>596251973.65</v>
      </c>
      <c r="E44" s="92">
        <f>+E45+E56+E66</f>
        <v>1785440261.28</v>
      </c>
      <c r="F44" s="93">
        <f t="shared" si="2"/>
        <v>6470013568.5</v>
      </c>
    </row>
    <row r="45" spans="1:6" s="2" customFormat="1" ht="15">
      <c r="A45" s="88"/>
      <c r="B45" s="91" t="s">
        <v>180</v>
      </c>
      <c r="C45" s="92">
        <f>+C46+C47+C48+C49+C55</f>
        <v>490497741.71000004</v>
      </c>
      <c r="D45" s="92">
        <f>+D46+D47+D48+D49+D55</f>
        <v>114982143.01</v>
      </c>
      <c r="E45" s="92">
        <f>+E46+E47+E48+E49+E55</f>
        <v>750173862.35</v>
      </c>
      <c r="F45" s="93">
        <f t="shared" si="2"/>
        <v>1355653747.0700002</v>
      </c>
    </row>
    <row r="46" spans="1:6" s="78" customFormat="1" ht="15" hidden="1">
      <c r="A46" s="94"/>
      <c r="B46" s="95" t="s">
        <v>181</v>
      </c>
      <c r="C46" s="96"/>
      <c r="D46" s="96"/>
      <c r="E46" s="96"/>
      <c r="F46" s="97">
        <f t="shared" si="2"/>
        <v>0</v>
      </c>
    </row>
    <row r="47" spans="1:6" s="78" customFormat="1" ht="15" hidden="1">
      <c r="A47" s="94"/>
      <c r="B47" s="95" t="s">
        <v>182</v>
      </c>
      <c r="C47" s="96"/>
      <c r="D47" s="96"/>
      <c r="E47" s="96"/>
      <c r="F47" s="97">
        <f t="shared" si="2"/>
        <v>0</v>
      </c>
    </row>
    <row r="48" spans="1:6" s="78" customFormat="1" ht="15" hidden="1">
      <c r="A48" s="94"/>
      <c r="B48" s="95" t="s">
        <v>183</v>
      </c>
      <c r="C48" s="96"/>
      <c r="D48" s="96"/>
      <c r="E48" s="96"/>
      <c r="F48" s="98">
        <f t="shared" si="2"/>
        <v>0</v>
      </c>
    </row>
    <row r="49" spans="1:6" s="2" customFormat="1" ht="15">
      <c r="A49" s="88"/>
      <c r="B49" s="99" t="s">
        <v>184</v>
      </c>
      <c r="C49" s="92">
        <f>SUM(C50:C54)</f>
        <v>490497741.71000004</v>
      </c>
      <c r="D49" s="92">
        <f>SUM(D50:D54)</f>
        <v>114982143.01</v>
      </c>
      <c r="E49" s="92">
        <f>SUM(E50:E54)</f>
        <v>750173862.35</v>
      </c>
      <c r="F49" s="100">
        <f t="shared" si="2"/>
        <v>1355653747.0700002</v>
      </c>
    </row>
    <row r="50" spans="1:6" s="78" customFormat="1" ht="15">
      <c r="A50" s="94"/>
      <c r="B50" s="101" t="s">
        <v>185</v>
      </c>
      <c r="C50" s="96">
        <v>464944253.3</v>
      </c>
      <c r="D50" s="96">
        <v>114982143.01</v>
      </c>
      <c r="E50" s="96">
        <v>750173862.35</v>
      </c>
      <c r="F50" s="98">
        <f t="shared" si="2"/>
        <v>1330100258.66</v>
      </c>
    </row>
    <row r="51" spans="1:6" s="78" customFormat="1" ht="15">
      <c r="A51" s="94"/>
      <c r="B51" s="101" t="s">
        <v>186</v>
      </c>
      <c r="C51" s="96">
        <v>6740401.15</v>
      </c>
      <c r="D51" s="96">
        <v>0</v>
      </c>
      <c r="E51" s="96">
        <v>0</v>
      </c>
      <c r="F51" s="98">
        <f t="shared" si="2"/>
        <v>6740401.15</v>
      </c>
    </row>
    <row r="52" spans="1:6" s="78" customFormat="1" ht="15" hidden="1">
      <c r="A52" s="94"/>
      <c r="B52" s="101" t="s">
        <v>187</v>
      </c>
      <c r="C52" s="96"/>
      <c r="D52" s="96"/>
      <c r="E52" s="96"/>
      <c r="F52" s="98">
        <f t="shared" si="2"/>
        <v>0</v>
      </c>
    </row>
    <row r="53" spans="1:6" s="78" customFormat="1" ht="15">
      <c r="A53" s="94"/>
      <c r="B53" s="101" t="s">
        <v>188</v>
      </c>
      <c r="C53" s="96">
        <v>18813087.26</v>
      </c>
      <c r="D53" s="96">
        <v>0</v>
      </c>
      <c r="E53" s="96">
        <v>0</v>
      </c>
      <c r="F53" s="98">
        <f t="shared" si="2"/>
        <v>18813087.26</v>
      </c>
    </row>
    <row r="54" spans="1:6" s="78" customFormat="1" ht="15" hidden="1">
      <c r="A54" s="94"/>
      <c r="B54" s="101" t="s">
        <v>189</v>
      </c>
      <c r="C54" s="96"/>
      <c r="D54" s="96"/>
      <c r="E54" s="96"/>
      <c r="F54" s="98">
        <f t="shared" si="2"/>
        <v>0</v>
      </c>
    </row>
    <row r="55" spans="1:6" s="78" customFormat="1" ht="15" hidden="1">
      <c r="A55" s="94"/>
      <c r="B55" s="95" t="s">
        <v>190</v>
      </c>
      <c r="C55" s="96"/>
      <c r="D55" s="96"/>
      <c r="E55" s="96"/>
      <c r="F55" s="98">
        <f t="shared" si="2"/>
        <v>0</v>
      </c>
    </row>
    <row r="56" spans="1:6" s="2" customFormat="1" ht="15">
      <c r="A56" s="88"/>
      <c r="B56" s="91" t="s">
        <v>191</v>
      </c>
      <c r="C56" s="92">
        <f>SUM(C57:C65)</f>
        <v>3597823591.86</v>
      </c>
      <c r="D56" s="92">
        <f>SUM(D57:D65)</f>
        <v>481269830.64</v>
      </c>
      <c r="E56" s="92">
        <f>SUM(E57:E65)</f>
        <v>1035266398.93</v>
      </c>
      <c r="F56" s="100">
        <f t="shared" si="2"/>
        <v>5114359821.43</v>
      </c>
    </row>
    <row r="57" spans="1:6" s="78" customFormat="1" ht="15" hidden="1">
      <c r="A57" s="94"/>
      <c r="B57" s="95" t="s">
        <v>192</v>
      </c>
      <c r="C57" s="96"/>
      <c r="D57" s="96"/>
      <c r="E57" s="96"/>
      <c r="F57" s="97">
        <f t="shared" si="2"/>
        <v>0</v>
      </c>
    </row>
    <row r="58" spans="1:6" s="78" customFormat="1" ht="15" hidden="1">
      <c r="A58" s="94"/>
      <c r="B58" s="95" t="s">
        <v>193</v>
      </c>
      <c r="C58" s="96"/>
      <c r="D58" s="96"/>
      <c r="E58" s="96"/>
      <c r="F58" s="97">
        <f t="shared" si="2"/>
        <v>0</v>
      </c>
    </row>
    <row r="59" spans="1:6" s="78" customFormat="1" ht="15" hidden="1">
      <c r="A59" s="94"/>
      <c r="B59" s="95" t="s">
        <v>194</v>
      </c>
      <c r="C59" s="96"/>
      <c r="D59" s="96"/>
      <c r="E59" s="96"/>
      <c r="F59" s="97">
        <f t="shared" si="2"/>
        <v>0</v>
      </c>
    </row>
    <row r="60" spans="1:6" s="78" customFormat="1" ht="15">
      <c r="A60" s="94"/>
      <c r="B60" s="95" t="s">
        <v>195</v>
      </c>
      <c r="C60" s="96">
        <v>153256.28</v>
      </c>
      <c r="D60" s="96">
        <v>0</v>
      </c>
      <c r="E60" s="96">
        <v>0</v>
      </c>
      <c r="F60" s="97">
        <f t="shared" si="2"/>
        <v>153256.28</v>
      </c>
    </row>
    <row r="61" spans="1:6" s="78" customFormat="1" ht="15">
      <c r="A61" s="94"/>
      <c r="B61" s="95" t="s">
        <v>196</v>
      </c>
      <c r="C61" s="96">
        <v>357597.99</v>
      </c>
      <c r="D61" s="96">
        <v>0</v>
      </c>
      <c r="E61" s="96">
        <v>0</v>
      </c>
      <c r="F61" s="97">
        <f t="shared" si="2"/>
        <v>357597.99</v>
      </c>
    </row>
    <row r="62" spans="1:6" s="78" customFormat="1" ht="15" hidden="1">
      <c r="A62" s="94"/>
      <c r="B62" s="95" t="s">
        <v>197</v>
      </c>
      <c r="C62" s="96"/>
      <c r="D62" s="96"/>
      <c r="E62" s="96"/>
      <c r="F62" s="97">
        <f t="shared" si="2"/>
        <v>0</v>
      </c>
    </row>
    <row r="63" spans="1:6" s="78" customFormat="1" ht="15">
      <c r="A63" s="94"/>
      <c r="B63" s="95" t="s">
        <v>198</v>
      </c>
      <c r="C63" s="96">
        <v>3552498083.42</v>
      </c>
      <c r="D63" s="96">
        <v>481269830.64</v>
      </c>
      <c r="E63" s="96">
        <v>1035266398.93</v>
      </c>
      <c r="F63" s="97">
        <f t="shared" si="2"/>
        <v>5069034312.99</v>
      </c>
    </row>
    <row r="64" spans="1:6" s="78" customFormat="1" ht="15">
      <c r="A64" s="94"/>
      <c r="B64" s="95" t="s">
        <v>199</v>
      </c>
      <c r="C64" s="96">
        <v>44814654.17</v>
      </c>
      <c r="D64" s="96">
        <v>0</v>
      </c>
      <c r="E64" s="96">
        <v>0</v>
      </c>
      <c r="F64" s="97">
        <f t="shared" si="2"/>
        <v>44814654.17</v>
      </c>
    </row>
    <row r="65" spans="1:6" ht="15" hidden="1">
      <c r="A65" s="88"/>
      <c r="B65" s="99" t="s">
        <v>200</v>
      </c>
      <c r="C65" s="92"/>
      <c r="D65" s="92">
        <v>0</v>
      </c>
      <c r="E65" s="92">
        <v>0</v>
      </c>
      <c r="F65" s="93">
        <f t="shared" si="2"/>
        <v>0</v>
      </c>
    </row>
    <row r="66" spans="1:6" ht="15" hidden="1">
      <c r="A66" s="88"/>
      <c r="B66" s="91" t="s">
        <v>201</v>
      </c>
      <c r="C66" s="92"/>
      <c r="D66" s="92">
        <v>0</v>
      </c>
      <c r="E66" s="92">
        <v>0</v>
      </c>
      <c r="F66" s="93">
        <f aca="true" t="shared" si="3" ref="F66:F86">SUM(C66:E66)</f>
        <v>0</v>
      </c>
    </row>
    <row r="67" spans="1:6" ht="15">
      <c r="A67" s="88" t="s">
        <v>202</v>
      </c>
      <c r="B67" s="91" t="s">
        <v>203</v>
      </c>
      <c r="C67" s="92">
        <f>+C68+C78+C87</f>
        <v>4647253325.33</v>
      </c>
      <c r="D67" s="92">
        <f>+D68+D78+D87</f>
        <v>716313406.9399999</v>
      </c>
      <c r="E67" s="92">
        <f>+E68+E78+E87</f>
        <v>985196851.74</v>
      </c>
      <c r="F67" s="93">
        <f t="shared" si="3"/>
        <v>6348763584.01</v>
      </c>
    </row>
    <row r="68" spans="1:6" ht="15">
      <c r="A68" s="102"/>
      <c r="B68" s="91" t="s">
        <v>157</v>
      </c>
      <c r="C68" s="103">
        <f>+C69+C70+C71+C72+C77</f>
        <v>4302547782.97</v>
      </c>
      <c r="D68" s="103">
        <f>+D69+D70+D71+D72+D77</f>
        <v>715575493.89</v>
      </c>
      <c r="E68" s="103">
        <f>+E69+E70+E71+E72+E77</f>
        <v>985196851.74</v>
      </c>
      <c r="F68" s="93">
        <f t="shared" si="3"/>
        <v>6003320128.6</v>
      </c>
    </row>
    <row r="69" spans="1:6" s="78" customFormat="1" ht="15" hidden="1">
      <c r="A69" s="104"/>
      <c r="B69" s="95" t="s">
        <v>204</v>
      </c>
      <c r="C69" s="105"/>
      <c r="D69" s="105"/>
      <c r="E69" s="105"/>
      <c r="F69" s="97">
        <f t="shared" si="3"/>
        <v>0</v>
      </c>
    </row>
    <row r="70" spans="1:6" s="78" customFormat="1" ht="15" hidden="1">
      <c r="A70" s="104"/>
      <c r="B70" s="95" t="s">
        <v>205</v>
      </c>
      <c r="C70" s="105"/>
      <c r="D70" s="105"/>
      <c r="E70" s="105"/>
      <c r="F70" s="97">
        <f t="shared" si="3"/>
        <v>0</v>
      </c>
    </row>
    <row r="71" spans="1:6" s="78" customFormat="1" ht="15" hidden="1">
      <c r="A71" s="104"/>
      <c r="B71" s="95" t="s">
        <v>206</v>
      </c>
      <c r="C71" s="105"/>
      <c r="D71" s="105"/>
      <c r="E71" s="105"/>
      <c r="F71" s="97">
        <f t="shared" si="3"/>
        <v>0</v>
      </c>
    </row>
    <row r="72" spans="1:6" s="2" customFormat="1" ht="15">
      <c r="A72" s="106"/>
      <c r="B72" s="99" t="s">
        <v>207</v>
      </c>
      <c r="C72" s="103">
        <f>SUM(C73:C76)</f>
        <v>4302547782.97</v>
      </c>
      <c r="D72" s="103">
        <f>SUM(D73:D76)</f>
        <v>715575493.89</v>
      </c>
      <c r="E72" s="103">
        <f>SUM(E73:E76)</f>
        <v>985196851.74</v>
      </c>
      <c r="F72" s="100">
        <f t="shared" si="3"/>
        <v>6003320128.6</v>
      </c>
    </row>
    <row r="73" spans="1:6" s="78" customFormat="1" ht="15">
      <c r="A73" s="104"/>
      <c r="B73" s="101" t="s">
        <v>208</v>
      </c>
      <c r="C73" s="105">
        <v>4257112518.73</v>
      </c>
      <c r="D73" s="105">
        <v>715575493.89</v>
      </c>
      <c r="E73" s="105">
        <v>985196851.74</v>
      </c>
      <c r="F73" s="98">
        <f t="shared" si="3"/>
        <v>5957884864.360001</v>
      </c>
    </row>
    <row r="74" spans="1:6" s="78" customFormat="1" ht="15">
      <c r="A74" s="104"/>
      <c r="B74" s="101" t="s">
        <v>209</v>
      </c>
      <c r="C74" s="105">
        <v>13130000</v>
      </c>
      <c r="D74" s="105">
        <v>0</v>
      </c>
      <c r="E74" s="105">
        <v>0</v>
      </c>
      <c r="F74" s="98">
        <f t="shared" si="3"/>
        <v>13130000</v>
      </c>
    </row>
    <row r="75" spans="1:6" s="78" customFormat="1" ht="15" hidden="1">
      <c r="A75" s="104"/>
      <c r="B75" s="101" t="s">
        <v>210</v>
      </c>
      <c r="C75" s="105"/>
      <c r="D75" s="105"/>
      <c r="E75" s="105"/>
      <c r="F75" s="98">
        <f t="shared" si="3"/>
        <v>0</v>
      </c>
    </row>
    <row r="76" spans="1:6" s="78" customFormat="1" ht="15">
      <c r="A76" s="104"/>
      <c r="B76" s="101" t="s">
        <v>211</v>
      </c>
      <c r="C76" s="105">
        <v>32305264.24</v>
      </c>
      <c r="D76" s="105">
        <v>0</v>
      </c>
      <c r="E76" s="105">
        <v>0</v>
      </c>
      <c r="F76" s="98">
        <f t="shared" si="3"/>
        <v>32305264.24</v>
      </c>
    </row>
    <row r="77" spans="1:6" s="78" customFormat="1" ht="15" hidden="1">
      <c r="A77" s="104"/>
      <c r="B77" s="95" t="s">
        <v>212</v>
      </c>
      <c r="C77" s="105"/>
      <c r="D77" s="105"/>
      <c r="E77" s="105"/>
      <c r="F77" s="98">
        <f t="shared" si="3"/>
        <v>0</v>
      </c>
    </row>
    <row r="78" spans="1:6" s="2" customFormat="1" ht="15">
      <c r="A78" s="106"/>
      <c r="B78" s="91" t="s">
        <v>213</v>
      </c>
      <c r="C78" s="103">
        <f>SUM(C79:C86)</f>
        <v>344705542.36</v>
      </c>
      <c r="D78" s="103">
        <f>SUM(D79:D86)</f>
        <v>737913.05</v>
      </c>
      <c r="E78" s="103">
        <f>SUM(E79:E86)</f>
        <v>0</v>
      </c>
      <c r="F78" s="100">
        <f t="shared" si="3"/>
        <v>345443455.41</v>
      </c>
    </row>
    <row r="79" spans="1:6" s="78" customFormat="1" ht="15" hidden="1">
      <c r="A79" s="104"/>
      <c r="B79" s="95" t="s">
        <v>214</v>
      </c>
      <c r="C79" s="105"/>
      <c r="D79" s="105"/>
      <c r="E79" s="105"/>
      <c r="F79" s="98">
        <f t="shared" si="3"/>
        <v>0</v>
      </c>
    </row>
    <row r="80" spans="1:6" s="78" customFormat="1" ht="15" hidden="1">
      <c r="A80" s="104"/>
      <c r="B80" s="95" t="s">
        <v>215</v>
      </c>
      <c r="C80" s="105"/>
      <c r="D80" s="105"/>
      <c r="E80" s="105"/>
      <c r="F80" s="98">
        <f t="shared" si="3"/>
        <v>0</v>
      </c>
    </row>
    <row r="81" spans="1:6" s="78" customFormat="1" ht="15" hidden="1">
      <c r="A81" s="104"/>
      <c r="B81" s="95" t="s">
        <v>216</v>
      </c>
      <c r="C81" s="105"/>
      <c r="D81" s="105"/>
      <c r="E81" s="105"/>
      <c r="F81" s="98">
        <f t="shared" si="3"/>
        <v>0</v>
      </c>
    </row>
    <row r="82" spans="1:6" s="78" customFormat="1" ht="15">
      <c r="A82" s="104"/>
      <c r="B82" s="95" t="s">
        <v>217</v>
      </c>
      <c r="C82" s="105">
        <v>154489.19</v>
      </c>
      <c r="D82" s="105">
        <v>0</v>
      </c>
      <c r="E82" s="105">
        <v>0</v>
      </c>
      <c r="F82" s="98">
        <f t="shared" si="3"/>
        <v>154489.19</v>
      </c>
    </row>
    <row r="83" spans="1:6" s="78" customFormat="1" ht="15">
      <c r="A83" s="104"/>
      <c r="B83" s="95" t="s">
        <v>218</v>
      </c>
      <c r="C83" s="105">
        <v>23079377.62</v>
      </c>
      <c r="D83" s="105">
        <v>0</v>
      </c>
      <c r="E83" s="105">
        <v>0</v>
      </c>
      <c r="F83" s="98">
        <f t="shared" si="3"/>
        <v>23079377.62</v>
      </c>
    </row>
    <row r="84" spans="1:6" s="78" customFormat="1" ht="15" hidden="1">
      <c r="A84" s="104"/>
      <c r="B84" s="95" t="s">
        <v>219</v>
      </c>
      <c r="C84" s="105"/>
      <c r="D84" s="105"/>
      <c r="E84" s="105"/>
      <c r="F84" s="98">
        <f t="shared" si="3"/>
        <v>0</v>
      </c>
    </row>
    <row r="85" spans="1:6" s="78" customFormat="1" ht="15">
      <c r="A85" s="104"/>
      <c r="B85" s="95" t="s">
        <v>220</v>
      </c>
      <c r="C85" s="105">
        <v>321471675.55</v>
      </c>
      <c r="D85" s="105">
        <v>737913.05</v>
      </c>
      <c r="E85" s="105">
        <v>0</v>
      </c>
      <c r="F85" s="98">
        <f t="shared" si="3"/>
        <v>322209588.6</v>
      </c>
    </row>
    <row r="86" spans="1:6" s="78" customFormat="1" ht="15" hidden="1">
      <c r="A86" s="104"/>
      <c r="B86" s="95" t="s">
        <v>221</v>
      </c>
      <c r="C86" s="105"/>
      <c r="D86" s="105"/>
      <c r="E86" s="105"/>
      <c r="F86" s="98">
        <f t="shared" si="3"/>
        <v>0</v>
      </c>
    </row>
    <row r="87" spans="1:6" s="78" customFormat="1" ht="15" hidden="1">
      <c r="A87" s="104"/>
      <c r="B87" s="107" t="s">
        <v>222</v>
      </c>
      <c r="C87" s="105"/>
      <c r="D87" s="105"/>
      <c r="E87" s="105"/>
      <c r="F87" s="98">
        <f>SUM(C87:E87)</f>
        <v>0</v>
      </c>
    </row>
    <row r="88" spans="1:6" s="78" customFormat="1" ht="15">
      <c r="A88" s="104"/>
      <c r="B88" s="107" t="s">
        <v>223</v>
      </c>
      <c r="C88" s="105">
        <v>30044.19</v>
      </c>
      <c r="D88" s="105">
        <v>767957.24</v>
      </c>
      <c r="E88" s="105">
        <v>0</v>
      </c>
      <c r="F88" s="98">
        <f>SUM(C88:E88)</f>
        <v>798001.4299999999</v>
      </c>
    </row>
    <row r="89" spans="1:6" s="78" customFormat="1" ht="15">
      <c r="A89" s="104"/>
      <c r="B89" s="107" t="s">
        <v>224</v>
      </c>
      <c r="C89" s="105">
        <v>767957.24</v>
      </c>
      <c r="D89" s="105">
        <v>30044.19</v>
      </c>
      <c r="E89" s="105">
        <v>0</v>
      </c>
      <c r="F89" s="97">
        <f>SUM(C89:E89)</f>
        <v>798001.4299999999</v>
      </c>
    </row>
    <row r="90" spans="1:6" ht="15.75" customHeight="1">
      <c r="A90" s="108" t="s">
        <v>225</v>
      </c>
      <c r="B90" s="109" t="s">
        <v>226</v>
      </c>
      <c r="C90" s="110">
        <f>+C44-C67+C88-C89</f>
        <v>-559669904.8099997</v>
      </c>
      <c r="D90" s="110">
        <f>+D44-D67+D88-D89</f>
        <v>-119323520.23999996</v>
      </c>
      <c r="E90" s="110">
        <f>+E44-E67+E88-E89</f>
        <v>800243409.54</v>
      </c>
      <c r="F90" s="111">
        <f>SUM(C90:E90)</f>
        <v>121249984.49000025</v>
      </c>
    </row>
    <row r="91" spans="1:6" ht="6.75" customHeight="1" hidden="1">
      <c r="A91" s="112"/>
      <c r="B91" s="91"/>
      <c r="C91" s="103"/>
      <c r="D91" s="103"/>
      <c r="E91" s="103"/>
      <c r="F91" s="103"/>
    </row>
    <row r="92" spans="1:6" ht="15.75" hidden="1">
      <c r="A92" s="112" t="s">
        <v>227</v>
      </c>
      <c r="B92" s="91" t="s">
        <v>228</v>
      </c>
      <c r="C92" s="103"/>
      <c r="D92" s="103"/>
      <c r="E92" s="103"/>
      <c r="F92" s="103"/>
    </row>
    <row r="93" spans="1:6" ht="16.5" hidden="1">
      <c r="A93" s="112"/>
      <c r="B93" s="91" t="s">
        <v>229</v>
      </c>
      <c r="C93" s="113">
        <f>C43+C90</f>
        <v>-6.9141387939453125E-06</v>
      </c>
      <c r="D93" s="113">
        <f>D43+D90</f>
        <v>0</v>
      </c>
      <c r="E93" s="113">
        <f>E43+E90</f>
        <v>0</v>
      </c>
      <c r="F93" s="113">
        <f>SUM(C93:E93)</f>
        <v>-6.9141387939453125E-06</v>
      </c>
    </row>
    <row r="94" spans="1:6" ht="15.75">
      <c r="A94" s="112"/>
      <c r="B94" s="91"/>
      <c r="C94" s="114"/>
      <c r="D94" s="114"/>
      <c r="E94" s="114"/>
      <c r="F94" s="114"/>
    </row>
    <row r="95" spans="1:6" ht="39.75" customHeight="1">
      <c r="A95" s="115" t="s">
        <v>230</v>
      </c>
      <c r="B95" s="115"/>
      <c r="C95" s="115"/>
      <c r="D95" s="115"/>
      <c r="E95" s="115"/>
      <c r="F95" s="115"/>
    </row>
    <row r="96" spans="1:6" ht="15">
      <c r="A96" s="116"/>
      <c r="B96" s="116"/>
      <c r="C96" s="116"/>
      <c r="D96" s="116"/>
      <c r="E96" s="116"/>
      <c r="F96" s="116"/>
    </row>
    <row r="97" ht="15">
      <c r="A97" t="s">
        <v>231</v>
      </c>
    </row>
    <row r="98" ht="15">
      <c r="A98" s="22" t="s">
        <v>25</v>
      </c>
    </row>
  </sheetData>
  <sheetProtection selectLockedCells="1" selectUnlockedCells="1"/>
  <mergeCells count="1">
    <mergeCell ref="A95:F95"/>
  </mergeCells>
  <printOptions/>
  <pageMargins left="0.7875" right="0.5118055555555555" top="0.5513888888888889" bottom="0.5513888888888889" header="0.5118055555555555" footer="0.5118055555555555"/>
  <pageSetup fitToHeight="1" fitToWidth="1" horizontalDpi="300" verticalDpi="3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2014-12-24T14:55:32Z</dcterms:modified>
  <cp:category/>
  <cp:version/>
  <cp:contentType/>
  <cp:contentStatus/>
</cp:coreProperties>
</file>